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rubis-da\Documents\sport\DLG\"/>
    </mc:Choice>
  </mc:AlternateContent>
  <xr:revisionPtr revIDLastSave="0" documentId="13_ncr:1_{15A557AC-E15F-411E-9690-B6200D9BD177}" xr6:coauthVersionLast="47" xr6:coauthVersionMax="47" xr10:uidLastSave="{00000000-0000-0000-0000-000000000000}"/>
  <bookViews>
    <workbookView xWindow="38280" yWindow="-1290" windowWidth="38640" windowHeight="21120" xr2:uid="{00000000-000D-0000-FFFF-FFFF00000000}"/>
  </bookViews>
  <sheets>
    <sheet name="DLG 2026" sheetId="1" r:id="rId1"/>
    <sheet name="Radtraining" sheetId="6" state="hidden" r:id="rId2"/>
    <sheet name="Lauf" sheetId="8" state="hidden" r:id="rId3"/>
    <sheet name="Skitour" sheetId="10" state="hidden" r:id="rId4"/>
    <sheet name="Frei" sheetId="9" state="hidden" r:id="rId5"/>
    <sheet name="Schwimmen" sheetId="11" state="hidden" r:id="rId6"/>
    <sheet name="Test" sheetId="12" state="hidden" r:id="rId7"/>
    <sheet name="Langlaufen" sheetId="13" state="hidden" r:id="rId8"/>
    <sheet name="Ergo" sheetId="81" state="hidden" r:id="rId9"/>
    <sheet name="Wander" sheetId="14" state="hidden" r:id="rId10"/>
    <sheet name="Kraft" sheetId="16" state="hidden" r:id="rId11"/>
    <sheet name="Mittel" sheetId="7" state="hidden" r:id="rId12"/>
  </sheets>
  <definedNames>
    <definedName name="Ergo">Mittel!$J$1</definedName>
    <definedName name="Ergo_">Ergo!$A$2:$A$17</definedName>
    <definedName name="Frei">Mittel!$H$1</definedName>
    <definedName name="Frei_">Frei!$A$2:$A$5</definedName>
    <definedName name="Kraft">Mittel!$M$1</definedName>
    <definedName name="Kraft_">Kraft!$A$2:$A$7</definedName>
    <definedName name="Langlaufen">Mittel!$K$1</definedName>
    <definedName name="Langlaufen_">Langlaufen!$A$2:$A$9</definedName>
    <definedName name="Lauf">Mittel!$D$1:$D$2</definedName>
    <definedName name="Lauf_Grundlage">Lauf!$A$2:$A$17</definedName>
    <definedName name="Lauf_Vorbereitung">Lauf!$A$20:$A$23</definedName>
    <definedName name="Name">'DLG 2026'!$B$1</definedName>
    <definedName name="Oberste">Mittel!$A$1:$A$11</definedName>
    <definedName name="pga_1">#REF!</definedName>
    <definedName name="pga_2">#REF!</definedName>
    <definedName name="pkb">#REF!</definedName>
    <definedName name="psb">#REF!</definedName>
    <definedName name="pwk">#REF!</definedName>
    <definedName name="Rad">Mittel!$C$1:$C$4</definedName>
    <definedName name="Rad_Grundlage">Radtraining!$A$2:$A$22</definedName>
    <definedName name="Rad_Kraft">Radtraining!$A$47:$A$57</definedName>
    <definedName name="Rad_Vorbereitung">Radtraining!$A$25:$A$33</definedName>
    <definedName name="Rad_Wettkampf">Radtraining!$A$36:$A$44</definedName>
    <definedName name="Schwimmen">Mittel!$F$1</definedName>
    <definedName name="Schwimmen_Grundlage">Schwimmen!$A$2:$A$4</definedName>
    <definedName name="Skitour">Mittel!$E$1</definedName>
    <definedName name="Skitour_Grundlage">Skitour!$A$2:$A$13</definedName>
    <definedName name="Test">Mittel!$I$1</definedName>
    <definedName name="Test_">Test!$A$2:$A$5</definedName>
    <definedName name="Wandern">Mittel!$G$1</definedName>
    <definedName name="Wandern_Grundlage">Wander!$A$2:$A$8</definedName>
    <definedName name="wga_1">#REF!</definedName>
    <definedName name="wga_2">#REF!</definedName>
    <definedName name="wkb">#REF!</definedName>
    <definedName name="wsb">#REF!</definedName>
    <definedName name="wwk">#REF!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E4" i="1"/>
  <c r="C5" i="1"/>
  <c r="E6" i="1" s="1"/>
  <c r="E5" i="1"/>
  <c r="A16" i="6"/>
  <c r="A15" i="6"/>
  <c r="A14" i="6"/>
  <c r="A13" i="6"/>
  <c r="A12" i="6"/>
  <c r="A11" i="6"/>
  <c r="A10" i="6"/>
  <c r="A9" i="6"/>
  <c r="A8" i="6"/>
  <c r="A17" i="81"/>
  <c r="A16" i="81"/>
  <c r="A15" i="81"/>
  <c r="A14" i="81"/>
  <c r="A13" i="81"/>
  <c r="A12" i="81"/>
  <c r="A11" i="81"/>
  <c r="A10" i="81"/>
  <c r="A9" i="81"/>
  <c r="A8" i="81"/>
  <c r="A7" i="81"/>
  <c r="A6" i="81"/>
  <c r="A5" i="81"/>
  <c r="A4" i="81"/>
  <c r="A3" i="81"/>
  <c r="A2" i="81"/>
  <c r="B5" i="1" l="1"/>
  <c r="C6" i="1"/>
  <c r="B6" i="1" s="1"/>
  <c r="C7" i="1" l="1"/>
  <c r="B7" i="1" s="1"/>
  <c r="E7" i="1"/>
  <c r="A10" i="13"/>
  <c r="A11" i="13"/>
  <c r="A12" i="13"/>
  <c r="A13" i="13"/>
  <c r="A14" i="13"/>
  <c r="A9" i="13"/>
  <c r="A8" i="13"/>
  <c r="A7" i="13"/>
  <c r="A6" i="13"/>
  <c r="A5" i="13"/>
  <c r="A4" i="13"/>
  <c r="A3" i="13"/>
  <c r="A2" i="13"/>
  <c r="A3" i="12"/>
  <c r="A2" i="12"/>
  <c r="A3" i="9"/>
  <c r="A13" i="10"/>
  <c r="A12" i="10"/>
  <c r="A11" i="10"/>
  <c r="A10" i="10"/>
  <c r="A9" i="10"/>
  <c r="A8" i="10"/>
  <c r="A7" i="10"/>
  <c r="A6" i="10"/>
  <c r="A5" i="10"/>
  <c r="A4" i="10"/>
  <c r="A3" i="10"/>
  <c r="A2" i="10"/>
  <c r="A6" i="6"/>
  <c r="A5" i="6"/>
  <c r="A4" i="6"/>
  <c r="E8" i="1" l="1"/>
  <c r="C8" i="1"/>
  <c r="B8" i="1" s="1"/>
  <c r="A3" i="6"/>
  <c r="A2" i="6"/>
  <c r="C9" i="1" l="1"/>
  <c r="B9" i="1" s="1"/>
  <c r="E9" i="1"/>
  <c r="C10" i="1" l="1"/>
  <c r="B10" i="1" s="1"/>
  <c r="E10" i="1"/>
  <c r="A3" i="16"/>
  <c r="A2" i="16"/>
  <c r="C11" i="1" l="1"/>
  <c r="B11" i="1" s="1"/>
  <c r="E11" i="1"/>
  <c r="A2" i="14"/>
  <c r="A3" i="14"/>
  <c r="A36" i="6"/>
  <c r="A55" i="6"/>
  <c r="A51" i="6"/>
  <c r="A7" i="14"/>
  <c r="A8" i="14"/>
  <c r="A6" i="14"/>
  <c r="A5" i="14"/>
  <c r="A4" i="14"/>
  <c r="A7" i="8"/>
  <c r="A39" i="6"/>
  <c r="C12" i="1" l="1"/>
  <c r="B12" i="1" s="1"/>
  <c r="E12" i="1"/>
  <c r="A40" i="6"/>
  <c r="C13" i="1" l="1"/>
  <c r="B13" i="1" s="1"/>
  <c r="E13" i="1"/>
  <c r="C14" i="1" l="1"/>
  <c r="B14" i="1" s="1"/>
  <c r="E14" i="1"/>
  <c r="C15" i="1" l="1"/>
  <c r="B15" i="1" s="1"/>
  <c r="E15" i="1"/>
  <c r="E16" i="1" l="1"/>
  <c r="C16" i="1"/>
  <c r="B16" i="1" s="1"/>
  <c r="C17" i="1" l="1"/>
  <c r="B17" i="1" s="1"/>
  <c r="E17" i="1"/>
  <c r="A5" i="16"/>
  <c r="A4" i="16"/>
  <c r="C18" i="1" l="1"/>
  <c r="B18" i="1" s="1"/>
  <c r="E18" i="1"/>
  <c r="E19" i="1" l="1"/>
  <c r="C19" i="1"/>
  <c r="B19" i="1" s="1"/>
  <c r="A2" i="8"/>
  <c r="A19" i="6"/>
  <c r="A5" i="12"/>
  <c r="A20" i="6"/>
  <c r="A22" i="6"/>
  <c r="A21" i="6"/>
  <c r="A50" i="6"/>
  <c r="A57" i="6"/>
  <c r="A56" i="6"/>
  <c r="A54" i="6"/>
  <c r="A53" i="6"/>
  <c r="A52" i="6"/>
  <c r="A49" i="6"/>
  <c r="A48" i="6"/>
  <c r="A47" i="6"/>
  <c r="A44" i="6"/>
  <c r="A42" i="6"/>
  <c r="A43" i="6"/>
  <c r="A41" i="6"/>
  <c r="A38" i="6"/>
  <c r="A37" i="6"/>
  <c r="A33" i="6"/>
  <c r="A32" i="6"/>
  <c r="A31" i="6"/>
  <c r="A30" i="6"/>
  <c r="A29" i="6"/>
  <c r="A28" i="6"/>
  <c r="A27" i="6"/>
  <c r="A26" i="6"/>
  <c r="A25" i="6"/>
  <c r="A17" i="6"/>
  <c r="A7" i="6"/>
  <c r="A23" i="8"/>
  <c r="A22" i="8"/>
  <c r="A21" i="8"/>
  <c r="A20" i="8"/>
  <c r="A15" i="8"/>
  <c r="A14" i="8"/>
  <c r="A13" i="8"/>
  <c r="A12" i="8"/>
  <c r="A11" i="8"/>
  <c r="A10" i="8"/>
  <c r="A9" i="8"/>
  <c r="A8" i="8"/>
  <c r="A6" i="8"/>
  <c r="A5" i="8"/>
  <c r="A4" i="8"/>
  <c r="A3" i="8"/>
  <c r="E20" i="1" l="1"/>
  <c r="C20" i="1"/>
  <c r="B20" i="1" s="1"/>
  <c r="C21" i="1" l="1"/>
  <c r="B21" i="1" s="1"/>
  <c r="E21" i="1"/>
  <c r="C22" i="1" l="1"/>
  <c r="B22" i="1" s="1"/>
  <c r="E22" i="1"/>
  <c r="C23" i="1" l="1"/>
  <c r="B23" i="1" s="1"/>
  <c r="E23" i="1"/>
  <c r="C24" i="1" l="1"/>
  <c r="B24" i="1" s="1"/>
  <c r="E24" i="1"/>
</calcChain>
</file>

<file path=xl/sharedStrings.xml><?xml version="1.0" encoding="utf-8"?>
<sst xmlns="http://schemas.openxmlformats.org/spreadsheetml/2006/main" count="83" uniqueCount="48">
  <si>
    <t>Sportart:</t>
  </si>
  <si>
    <t>Radsport</t>
  </si>
  <si>
    <t>Ist</t>
  </si>
  <si>
    <t>Periodisierung</t>
  </si>
  <si>
    <t>VP1</t>
  </si>
  <si>
    <t>VP2</t>
  </si>
  <si>
    <t>UMV</t>
  </si>
  <si>
    <t>WP1</t>
  </si>
  <si>
    <t>Rad_Grundlage</t>
  </si>
  <si>
    <t>Schnelligkeitstraining
Aufwärmen: 20 min mit einer Int. von 125 - 141 Hfz (249 - 300 Watt) Trittfrequenz: 100rpm
Hauptteil: 3x3 min mit einer Int. von 125 - 141 Hfz (249 - 300 Watt). Trittfrequenz: 120-130rpm, Watt werden natürlich weniger, sodass du immer im GA1 Bereich bleiben kannst!
Pause: Jeweils 3 min mit einer Int. von 125 - 141 Hfz (249 - 300 Watt) Trittfrequenz: 90rpm
Am Ende machst du die 1 Stunde voll.</t>
  </si>
  <si>
    <t>Rad_Vorbereitung</t>
  </si>
  <si>
    <t>Rad_Wettkampf</t>
  </si>
  <si>
    <t>Rad_Kraft</t>
  </si>
  <si>
    <t>Lauf_Grundlage</t>
  </si>
  <si>
    <t>Lauf NÜCHTERN GA1 30min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30min</t>
  </si>
  <si>
    <t xml:space="preserve">Lauf NÜCHTERN GA1 60min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60min
</t>
  </si>
  <si>
    <t>Lauf_Vorbereitung</t>
  </si>
  <si>
    <t>Skitour</t>
  </si>
  <si>
    <t>Frei</t>
  </si>
  <si>
    <t>Schwimmen</t>
  </si>
  <si>
    <t>Schwimmtraining 1600 Meter
250 m Einschwimmen (Brust, Kraul, Rücken iW) - 250 Meter
3x100 m (easy, zügig, schnell) - 300 Meter
nach Körpergefühl mit Pulskontrolle 
100 m (Brust, Kraul iW) - 100 Meter
6x100 m easy - 600 Meter
(Fokus auf hohen Ellenbogen, langer Zug, Gleitphase 
6x25 m Steigerung, 15 Sek Pause - 150 Meter
250 m Ausschwimmen - 250 Meter
Gesamt: 1600 Meter</t>
  </si>
  <si>
    <t>Schwimmtraining 2300 Meter
250 m Einschwimmen - 250 m
8 x 50 m (25 m Technik, 25m Steigerung, 15 Sek)
1. EA, 2. AS, 3. F, 4. HE - 450m
Pyramide (easy, zügig, schnell, zügig, easy)
200 - 200 - 50 - 200 - 200 - 850 m
4x100 m (easy, 15 Sek)
1. Lagen, 2. Pullbuoy, 3. Beine, 4. Ganzes - 400 m
6x25 m Steigerung, 15 Sek Pause - 150 m
250 m Ausschwimmen - 250 m
Gesamt: 2300 m</t>
  </si>
  <si>
    <t>Schwimmtraining 2450 Meter
400 m Einschwimmen (Brust, Kraul, Rücken iW) - Gesamt 400 Meter
3x200 m (easy, zügig, schnell) - Gesamt 600 Meter
(nach Körpergefühl mit Pulskontrolle)
6x100 m zügig - Gesamt 600 Meter
(Fokus auf hohen Ellenbogen, langer Zug, Gleitphase)
4x100 Beine (KR und BB iW) - Gesamt 400 Meter
6x25 m Steigerung, 15 Sek Pause - Gesamt 150 Meter
300 m Ausschwimmen - Gesamt 300 Meter
Gesamt: 2450 m</t>
  </si>
  <si>
    <t>Test</t>
  </si>
  <si>
    <t>LEISTUNGSTEST-Trainingseinstellung
Dauer ca. 45min.</t>
  </si>
  <si>
    <t>Langlaufen</t>
  </si>
  <si>
    <t>Wandern</t>
  </si>
  <si>
    <t>Ergo</t>
  </si>
  <si>
    <t>Kraft</t>
  </si>
  <si>
    <t>Langhantel daheim 20 WH
Aufwärmen lt. Angabe in anderer Sportart
Mach immer 1 Serie bei jeder Übung und in jeder Serie 3 Sätze.
Sprich zB: 3 mal Kniebeugen hintereinander, dann geht es weiter zur nächsten Übung. Zwischen jedem Satz machst du 1 Minute Pause. NICHT MEHR UND NICHT WENIGER.
Beim Wechseln zur nächsten Serie ist der Gerätewechsel die Pause.
Führe die Übungen langsam und kontrolliert aus. Du sollst auf ca. 20 WH kommen</t>
  </si>
  <si>
    <t>Langhantel daheim max
Aufwärmen lt. Angabe in anderer Sportart
Mach immer 1 Serie bei jeder Übung und in jeder Serie 3 Sätze.
Sprich zB: 3 mal Beinpresse hintereinander, dann geht es weiter zur nächsten Übung. Zwischen jedem Satz machst du 4 Minute Pause. NICHT MEHR UND NICHT WENIGER.
Beim Wechseln zur nächsten Serie ist der Gerätewechsel die Pause.
Führe die Übungen langsam und kontrolliert aus. Du sollst auf ca. 1 bis 3 WH kommen.</t>
  </si>
  <si>
    <t>Rad</t>
  </si>
  <si>
    <t>Skitour_Grundlage</t>
  </si>
  <si>
    <t>Schwimmen_Grundlage</t>
  </si>
  <si>
    <t>Wandern_Grundlage</t>
  </si>
  <si>
    <t>Frei_</t>
  </si>
  <si>
    <t>Test_</t>
  </si>
  <si>
    <t>Ergo_</t>
  </si>
  <si>
    <t>Langlaufen_</t>
  </si>
  <si>
    <t>Schwimmen_</t>
  </si>
  <si>
    <t>Kraft_</t>
  </si>
  <si>
    <t>Lauf</t>
  </si>
  <si>
    <t>-</t>
  </si>
  <si>
    <t>2025-26</t>
  </si>
  <si>
    <t>Ruhetag – Frei
Heute steht aktive Erholung im Vordergrund. Gönn dir bewusst eine Pause vom Training, um deinem Körper Zeit zur Regeneration zu geben.
Wenn du möchtest, kannst du unterstützende Maßnahmen einbauen, wie zum Beispiel:
eine leichte Massage
eine Compex-Einheit zur Muskelentspannung
einen Saunagang zur Förderung der Durchblutung und Entspannung
Nutze den Tag, um neue Energie zu tanken – du hast ihn dir verdient!</t>
  </si>
  <si>
    <t>Regenerationswoche – Zeit für Erholung &amp; neue Energie
Diese Woche steht ganz im Zeichen der aktiven Erholung. Gönn dir bewusst eine Pause vom strukturierten Training und nutze die Zeit, um Körper und Geist zu regenerieren.
🧘 Was jetzt wichtig ist:
Kein strukturiertes Training.
Lass die Sportuhr ruhig mal liegen – dein Körper wird es dir danken.
Mach Dinge, die sonst zu kurz kommen:
Lade deinen Partnerin zum Essen ein
Triff dich mit Freund*innen
Geh ins Kino oder lies ein gutes Buch
Gönn dir einen Spaziergang in der Natur – ganz ohne Leistungsdruck
Optional:
Unterstütze deine Erholung mit Maßnahmen wie:
Massage
Sauna oder Wellness
Compex-Einheiten
Viel Schlaf und bewusste Ernährung
💡 Warum das wichtig ist:
Diese Phase hilft dir, körperlich zu regenerieren, mentale Frische zurückzugewinnen und mit neuer Motivation in die nächste Trainingsphase zu starten.</t>
  </si>
  <si>
    <t>Ruhetag – Erholung &amp; Reflexion
Heute steht ein geplanter Ruhetag auf dem Programm. Nutze diesen Tag bewusst zur Regeneration, um deinem Körper die nötige Erholung zu geben und neue Energie für die kommenden Trainingseinheiten zu sammeln.
✅ Empfohlene Maßnahmen zur aktiven Erholung (optional):
Leichte Bewegung (z. B. Spaziergang, Mobilisation)
Massage
Compex-Einheit
Sauna oder warmes Bad
📋 Tägliches Monitoring:
Bitte nimm dir heute Morgen kurz Zeit für folgende zwei Punkte:
Körpergewicht erfassen:
Stelle dich auf die Waage und trage dein aktuelles Gewicht im Reiter „Feeling“ ein.
Tagesbefinden dokumentieren:
Bewerte dein aktuelles körperliches und mentales Befinden anhand der folgenden Skala:
1 – sehr gut; Alles ist super, ich fühle mich topfit.
2 – gut: Ich bin zufrieden mit meiner aktuellen Verfassung.
3 – befriedigend: Es läuft okay, aber es könnte besser sein.
4 – mäßig: Es fühlt sich eher schwer an, ich bin nicht ganz zufrieden.
5 – schlecht: Irgendetwas passt nicht, ich fühle mich nicht leistungsfähig</t>
  </si>
  <si>
    <t>Max Mustermann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</si>
</sst>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d\ dd/mm"/>
    <numFmt numFmtId="166" formatCode="ddd\ dd/mm/yy"/>
  </numFmts>
  <fonts count="15" x14ac:knownFonts="1">
    <font>
      <sz val="11"/>
      <color theme="1"/>
      <name val="Calibri"/>
      <family val="2"/>
      <scheme val="minor"/>
    </font>
    <font>
      <b/>
      <sz val="11"/>
      <color theme="1"/>
      <name val="Calibri"/>
      <family val="2"/>
      <scheme val="minor"/>
    </font>
    <font>
      <sz val="10"/>
      <color theme="1"/>
      <name val="Arial"/>
      <family val="2"/>
    </font>
    <font>
      <b/>
      <sz val="10"/>
      <color theme="1"/>
      <name val="Calibri"/>
      <family val="2"/>
      <scheme val="minor"/>
    </font>
    <font>
      <sz val="10"/>
      <color theme="1"/>
      <name val="Calibri"/>
      <family val="2"/>
      <scheme val="minor"/>
    </font>
    <font>
      <b/>
      <sz val="10"/>
      <name val="Calibri"/>
      <family val="2"/>
      <scheme val="minor"/>
    </font>
    <font>
      <b/>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9"/>
      <name val="Calibri"/>
      <family val="2"/>
      <scheme val="minor"/>
    </font>
    <font>
      <u/>
      <sz val="11"/>
      <color theme="10"/>
      <name val="Calibri"/>
      <family val="2"/>
      <scheme val="minor"/>
    </font>
  </fonts>
  <fills count="17">
    <fill>
      <patternFill patternType="none"/>
    </fill>
    <fill>
      <patternFill patternType="gray125"/>
    </fill>
    <fill>
      <patternFill patternType="solid">
        <fgColor rgb="FFE3E9F9"/>
        <bgColor indexed="64"/>
      </patternFill>
    </fill>
    <fill>
      <patternFill patternType="solid">
        <fgColor rgb="FFFBFEDE"/>
        <bgColor indexed="64"/>
      </patternFill>
    </fill>
    <fill>
      <patternFill patternType="solid">
        <fgColor rgb="FFFEE2F7"/>
        <bgColor indexed="64"/>
      </patternFill>
    </fill>
    <fill>
      <patternFill patternType="solid">
        <fgColor rgb="FFD5FFD5"/>
        <bgColor indexed="64"/>
      </patternFill>
    </fill>
    <fill>
      <patternFill patternType="solid">
        <fgColor rgb="FFFFD9F2"/>
        <bgColor indexed="64"/>
      </patternFill>
    </fill>
    <fill>
      <patternFill patternType="solid">
        <fgColor rgb="FFD1D1FF"/>
        <bgColor indexed="64"/>
      </patternFill>
    </fill>
    <fill>
      <patternFill patternType="solid">
        <fgColor rgb="FFFFEAA7"/>
        <bgColor indexed="64"/>
      </patternFill>
    </fill>
    <fill>
      <patternFill patternType="solid">
        <fgColor rgb="FFC9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C90E"/>
        <bgColor indexed="64"/>
      </patternFill>
    </fill>
    <fill>
      <patternFill patternType="solid">
        <fgColor rgb="FF92D050"/>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6" tint="0.79998168889431442"/>
      </top>
      <bottom style="thin">
        <color theme="0"/>
      </bottom>
      <diagonal/>
    </border>
    <border>
      <left style="thin">
        <color theme="6" tint="0.79998168889431442"/>
      </left>
      <right/>
      <top style="thin">
        <color theme="0"/>
      </top>
      <bottom style="thin">
        <color theme="0"/>
      </bottom>
      <diagonal/>
    </border>
    <border>
      <left style="thin">
        <color theme="0"/>
      </left>
      <right/>
      <top style="thin">
        <color theme="0"/>
      </top>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style="thin">
        <color theme="0"/>
      </left>
      <right/>
      <top/>
      <bottom/>
      <diagonal/>
    </border>
    <border>
      <left style="thin">
        <color theme="0" tint="-0.14999847407452621"/>
      </left>
      <right style="thin">
        <color theme="0"/>
      </right>
      <top style="thin">
        <color theme="0" tint="-0.14999847407452621"/>
      </top>
      <bottom style="thin">
        <color theme="0" tint="-0.14999847407452621"/>
      </bottom>
      <diagonal/>
    </border>
    <border>
      <left/>
      <right style="thin">
        <color theme="0"/>
      </right>
      <top/>
      <bottom style="thin">
        <color theme="0"/>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thin">
        <color theme="0"/>
      </left>
      <right style="thin">
        <color theme="0" tint="-0.14999847407452621"/>
      </right>
      <top style="thin">
        <color theme="0" tint="-0.14999847407452621"/>
      </top>
      <bottom/>
      <diagonal/>
    </border>
  </borders>
  <cellStyleXfs count="2">
    <xf numFmtId="0" fontId="0" fillId="0" borderId="0"/>
    <xf numFmtId="0" fontId="14" fillId="0" borderId="0" applyNumberFormat="0" applyFill="0" applyBorder="0" applyAlignment="0" applyProtection="0"/>
  </cellStyleXfs>
  <cellXfs count="88">
    <xf numFmtId="0" fontId="0" fillId="0" borderId="0" xfId="0"/>
    <xf numFmtId="0" fontId="0" fillId="0" borderId="1" xfId="0" applyBorder="1" applyProtection="1">
      <protection hidden="1"/>
    </xf>
    <xf numFmtId="0" fontId="0" fillId="0" borderId="0" xfId="0" applyProtection="1">
      <protection hidden="1"/>
    </xf>
    <xf numFmtId="0" fontId="1" fillId="0" borderId="1" xfId="0" applyFont="1" applyBorder="1" applyAlignment="1" applyProtection="1">
      <alignment horizontal="center"/>
      <protection hidden="1"/>
    </xf>
    <xf numFmtId="0" fontId="0" fillId="0" borderId="1" xfId="0" applyBorder="1" applyAlignment="1" applyProtection="1">
      <alignment wrapText="1"/>
      <protection hidden="1"/>
    </xf>
    <xf numFmtId="0" fontId="1" fillId="9" borderId="1" xfId="0" applyFont="1" applyFill="1" applyBorder="1" applyAlignment="1" applyProtection="1">
      <alignment horizontal="center"/>
      <protection hidden="1"/>
    </xf>
    <xf numFmtId="0" fontId="0" fillId="9" borderId="1" xfId="0" applyFill="1" applyBorder="1" applyAlignment="1" applyProtection="1">
      <alignment wrapText="1"/>
      <protection hidden="1"/>
    </xf>
    <xf numFmtId="0" fontId="1" fillId="8" borderId="1" xfId="0" applyFont="1" applyFill="1" applyBorder="1" applyAlignment="1" applyProtection="1">
      <alignment horizontal="center"/>
      <protection hidden="1"/>
    </xf>
    <xf numFmtId="0" fontId="0" fillId="8" borderId="1" xfId="0" applyFill="1" applyBorder="1" applyAlignment="1" applyProtection="1">
      <alignment wrapText="1"/>
      <protection hidden="1"/>
    </xf>
    <xf numFmtId="0" fontId="1" fillId="7" borderId="1" xfId="0" applyFont="1" applyFill="1" applyBorder="1" applyAlignment="1" applyProtection="1">
      <alignment horizontal="center"/>
      <protection hidden="1"/>
    </xf>
    <xf numFmtId="0" fontId="0" fillId="7" borderId="1" xfId="0" applyFill="1" applyBorder="1" applyAlignment="1" applyProtection="1">
      <alignment wrapText="1"/>
      <protection hidden="1"/>
    </xf>
    <xf numFmtId="0" fontId="1" fillId="6" borderId="1" xfId="0" applyFont="1" applyFill="1" applyBorder="1" applyAlignment="1" applyProtection="1">
      <alignment horizontal="center"/>
      <protection hidden="1"/>
    </xf>
    <xf numFmtId="0" fontId="0" fillId="6" borderId="1" xfId="0" applyFill="1" applyBorder="1" applyAlignment="1" applyProtection="1">
      <alignment horizontal="left" wrapText="1"/>
      <protection hidden="1"/>
    </xf>
    <xf numFmtId="0" fontId="0" fillId="6" borderId="1" xfId="0" applyFill="1" applyBorder="1" applyAlignment="1" applyProtection="1">
      <alignment wrapText="1"/>
      <protection hidden="1"/>
    </xf>
    <xf numFmtId="0" fontId="6" fillId="3" borderId="1" xfId="0" applyFont="1" applyFill="1" applyBorder="1" applyAlignment="1" applyProtection="1">
      <alignment horizontal="center" wrapText="1"/>
      <protection hidden="1"/>
    </xf>
    <xf numFmtId="0" fontId="7" fillId="0" borderId="0" xfId="0" applyFont="1" applyProtection="1">
      <protection hidden="1"/>
    </xf>
    <xf numFmtId="0" fontId="8" fillId="3" borderId="1" xfId="0" applyFont="1" applyFill="1" applyBorder="1" applyAlignment="1" applyProtection="1">
      <alignment horizontal="left" wrapText="1"/>
      <protection hidden="1"/>
    </xf>
    <xf numFmtId="0" fontId="2" fillId="3" borderId="1" xfId="0" applyFont="1" applyFill="1" applyBorder="1" applyAlignment="1" applyProtection="1">
      <alignment horizontal="left" wrapText="1"/>
      <protection hidden="1"/>
    </xf>
    <xf numFmtId="0" fontId="1" fillId="2" borderId="1" xfId="0" applyFont="1" applyFill="1" applyBorder="1" applyAlignment="1" applyProtection="1">
      <alignment horizontal="center"/>
      <protection hidden="1"/>
    </xf>
    <xf numFmtId="0" fontId="0" fillId="2" borderId="1" xfId="0" applyFill="1" applyBorder="1" applyAlignment="1" applyProtection="1">
      <alignment wrapText="1"/>
      <protection hidden="1"/>
    </xf>
    <xf numFmtId="0" fontId="1" fillId="2" borderId="1" xfId="0" applyFont="1" applyFill="1" applyBorder="1" applyAlignment="1" applyProtection="1">
      <alignment horizontal="center" wrapText="1"/>
      <protection hidden="1"/>
    </xf>
    <xf numFmtId="0" fontId="1" fillId="2" borderId="2" xfId="0" applyFont="1" applyFill="1" applyBorder="1" applyAlignment="1" applyProtection="1">
      <alignment horizontal="center" wrapText="1"/>
      <protection hidden="1"/>
    </xf>
    <xf numFmtId="0" fontId="2" fillId="2" borderId="1" xfId="0" applyFont="1" applyFill="1" applyBorder="1" applyAlignment="1" applyProtection="1">
      <alignment wrapText="1"/>
      <protection hidden="1"/>
    </xf>
    <xf numFmtId="0" fontId="0" fillId="0" borderId="0" xfId="0" applyAlignment="1" applyProtection="1">
      <alignment wrapText="1"/>
      <protection hidden="1"/>
    </xf>
    <xf numFmtId="0" fontId="1" fillId="3" borderId="3" xfId="0" applyFont="1" applyFill="1" applyBorder="1" applyAlignment="1" applyProtection="1">
      <alignment horizontal="center" wrapText="1"/>
      <protection hidden="1"/>
    </xf>
    <xf numFmtId="0" fontId="2" fillId="3" borderId="1" xfId="0" applyFont="1" applyFill="1" applyBorder="1" applyAlignment="1" applyProtection="1">
      <alignment wrapText="1"/>
      <protection hidden="1"/>
    </xf>
    <xf numFmtId="0" fontId="1" fillId="4" borderId="3" xfId="0" applyFont="1" applyFill="1" applyBorder="1" applyAlignment="1" applyProtection="1">
      <alignment horizontal="center" wrapText="1"/>
      <protection hidden="1"/>
    </xf>
    <xf numFmtId="0" fontId="2" fillId="6" borderId="1" xfId="0" applyFont="1" applyFill="1" applyBorder="1" applyAlignment="1" applyProtection="1">
      <alignment wrapText="1"/>
      <protection hidden="1"/>
    </xf>
    <xf numFmtId="0" fontId="2" fillId="4" borderId="1" xfId="0" applyFont="1" applyFill="1" applyBorder="1" applyAlignment="1" applyProtection="1">
      <alignment wrapText="1"/>
      <protection hidden="1"/>
    </xf>
    <xf numFmtId="0" fontId="1" fillId="5" borderId="1" xfId="0" applyFont="1" applyFill="1" applyBorder="1" applyAlignment="1" applyProtection="1">
      <alignment horizontal="center" wrapText="1"/>
      <protection hidden="1"/>
    </xf>
    <xf numFmtId="0" fontId="2" fillId="5" borderId="1" xfId="0" applyFont="1" applyFill="1" applyBorder="1" applyAlignment="1" applyProtection="1">
      <alignment wrapText="1"/>
      <protection hidden="1"/>
    </xf>
    <xf numFmtId="0" fontId="9" fillId="0" borderId="0" xfId="0" applyFont="1" applyProtection="1">
      <protection hidden="1"/>
    </xf>
    <xf numFmtId="0" fontId="11" fillId="0" borderId="11" xfId="0" applyFont="1" applyBorder="1" applyAlignment="1" applyProtection="1">
      <alignment vertical="center"/>
      <protection hidden="1"/>
    </xf>
    <xf numFmtId="0" fontId="10" fillId="12" borderId="13" xfId="0" applyFont="1" applyFill="1" applyBorder="1" applyAlignment="1" applyProtection="1">
      <alignment vertical="center"/>
      <protection hidden="1"/>
    </xf>
    <xf numFmtId="0" fontId="11" fillId="12" borderId="13" xfId="0" applyFont="1" applyFill="1" applyBorder="1" applyAlignment="1" applyProtection="1">
      <alignment horizontal="center" vertical="center"/>
      <protection hidden="1"/>
    </xf>
    <xf numFmtId="0" fontId="9" fillId="0" borderId="5" xfId="0" applyFont="1" applyBorder="1" applyProtection="1">
      <protection hidden="1"/>
    </xf>
    <xf numFmtId="0" fontId="9" fillId="0" borderId="4" xfId="0" applyFont="1" applyBorder="1" applyProtection="1">
      <protection hidden="1"/>
    </xf>
    <xf numFmtId="0" fontId="9" fillId="0" borderId="8" xfId="0" applyFont="1" applyBorder="1" applyProtection="1">
      <protection hidden="1"/>
    </xf>
    <xf numFmtId="0" fontId="11" fillId="0" borderId="8" xfId="0" applyFont="1" applyBorder="1" applyAlignment="1" applyProtection="1">
      <alignment vertical="center"/>
      <protection hidden="1"/>
    </xf>
    <xf numFmtId="164" fontId="11" fillId="0" borderId="8" xfId="0" applyNumberFormat="1" applyFont="1" applyBorder="1" applyAlignment="1" applyProtection="1">
      <alignment vertical="center"/>
      <protection hidden="1"/>
    </xf>
    <xf numFmtId="0" fontId="11" fillId="0" borderId="4" xfId="0" applyFont="1" applyBorder="1" applyAlignment="1" applyProtection="1">
      <alignment vertical="center"/>
      <protection hidden="1"/>
    </xf>
    <xf numFmtId="0" fontId="11" fillId="0" borderId="10" xfId="0" applyFont="1" applyBorder="1" applyAlignment="1" applyProtection="1">
      <alignment vertical="center"/>
      <protection hidden="1"/>
    </xf>
    <xf numFmtId="0" fontId="11" fillId="0" borderId="7" xfId="0" applyFont="1" applyBorder="1" applyAlignment="1" applyProtection="1">
      <alignment vertical="center"/>
      <protection hidden="1"/>
    </xf>
    <xf numFmtId="0" fontId="9" fillId="0" borderId="9" xfId="0" applyFont="1" applyBorder="1" applyProtection="1">
      <protection hidden="1"/>
    </xf>
    <xf numFmtId="164" fontId="11" fillId="0" borderId="4" xfId="0" applyNumberFormat="1" applyFont="1" applyBorder="1" applyAlignment="1" applyProtection="1">
      <alignment vertical="center"/>
      <protection hidden="1"/>
    </xf>
    <xf numFmtId="0" fontId="4" fillId="12" borderId="13" xfId="0" applyFont="1" applyFill="1" applyBorder="1" applyAlignment="1" applyProtection="1">
      <alignment horizontal="center" vertical="center"/>
      <protection hidden="1"/>
    </xf>
    <xf numFmtId="0" fontId="3" fillId="11" borderId="14" xfId="0" applyFont="1" applyFill="1" applyBorder="1" applyAlignment="1" applyProtection="1">
      <alignment vertical="center"/>
      <protection hidden="1"/>
    </xf>
    <xf numFmtId="164" fontId="10" fillId="12" borderId="6" xfId="0" applyNumberFormat="1" applyFont="1" applyFill="1" applyBorder="1" applyAlignment="1" applyProtection="1">
      <alignment horizontal="center" vertical="center"/>
      <protection hidden="1"/>
    </xf>
    <xf numFmtId="165" fontId="3" fillId="11" borderId="15" xfId="0" applyNumberFormat="1" applyFont="1" applyFill="1" applyBorder="1" applyAlignment="1" applyProtection="1">
      <alignment vertical="center"/>
      <protection hidden="1"/>
    </xf>
    <xf numFmtId="0" fontId="11" fillId="0" borderId="5" xfId="0" applyFont="1" applyBorder="1" applyAlignment="1" applyProtection="1">
      <alignment vertical="center"/>
      <protection hidden="1"/>
    </xf>
    <xf numFmtId="164" fontId="11" fillId="11" borderId="15" xfId="0" applyNumberFormat="1" applyFont="1" applyFill="1" applyBorder="1" applyAlignment="1" applyProtection="1">
      <alignment horizontal="center" vertical="center"/>
      <protection hidden="1"/>
    </xf>
    <xf numFmtId="165" fontId="10" fillId="10" borderId="8" xfId="0" applyNumberFormat="1" applyFont="1" applyFill="1" applyBorder="1" applyAlignment="1" applyProtection="1">
      <alignment vertical="center"/>
      <protection hidden="1"/>
    </xf>
    <xf numFmtId="164" fontId="11" fillId="10" borderId="7" xfId="0" applyNumberFormat="1" applyFont="1" applyFill="1" applyBorder="1" applyAlignment="1" applyProtection="1">
      <alignment horizontal="center" vertical="center"/>
      <protection hidden="1"/>
    </xf>
    <xf numFmtId="0" fontId="3" fillId="10" borderId="8" xfId="0" applyFont="1" applyFill="1" applyBorder="1" applyAlignment="1" applyProtection="1">
      <alignment vertical="center"/>
      <protection hidden="1"/>
    </xf>
    <xf numFmtId="164" fontId="11" fillId="10" borderId="8" xfId="0" applyNumberFormat="1" applyFont="1" applyFill="1" applyBorder="1" applyAlignment="1" applyProtection="1">
      <alignment horizontal="center" vertical="center"/>
      <protection hidden="1"/>
    </xf>
    <xf numFmtId="0" fontId="11" fillId="0" borderId="19" xfId="0" applyFont="1" applyBorder="1" applyAlignment="1" applyProtection="1">
      <alignment vertical="center"/>
      <protection hidden="1"/>
    </xf>
    <xf numFmtId="0" fontId="11" fillId="0" borderId="6" xfId="0" applyFont="1" applyBorder="1" applyAlignment="1" applyProtection="1">
      <alignment vertical="center"/>
      <protection hidden="1"/>
    </xf>
    <xf numFmtId="165" fontId="10" fillId="11" borderId="15" xfId="0" applyNumberFormat="1" applyFont="1" applyFill="1" applyBorder="1" applyAlignment="1" applyProtection="1">
      <alignment vertical="center"/>
      <protection hidden="1"/>
    </xf>
    <xf numFmtId="166" fontId="3" fillId="11" borderId="20" xfId="0" applyNumberFormat="1" applyFont="1" applyFill="1" applyBorder="1" applyAlignment="1" applyProtection="1">
      <alignment horizontal="left" vertical="center"/>
      <protection hidden="1"/>
    </xf>
    <xf numFmtId="166" fontId="3" fillId="10" borderId="8" xfId="0" applyNumberFormat="1" applyFont="1" applyFill="1" applyBorder="1" applyAlignment="1" applyProtection="1">
      <alignment horizontal="left" vertical="center"/>
      <protection hidden="1"/>
    </xf>
    <xf numFmtId="166" fontId="3" fillId="11" borderId="18" xfId="0" applyNumberFormat="1" applyFont="1" applyFill="1" applyBorder="1" applyAlignment="1" applyProtection="1">
      <alignment horizontal="left" vertical="center"/>
      <protection hidden="1"/>
    </xf>
    <xf numFmtId="0" fontId="5" fillId="0" borderId="8"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4" xfId="0" applyFont="1" applyBorder="1" applyAlignment="1" applyProtection="1">
      <alignment vertical="center"/>
      <protection hidden="1"/>
    </xf>
    <xf numFmtId="0" fontId="3" fillId="11" borderId="20" xfId="1" applyFont="1" applyFill="1" applyBorder="1" applyAlignment="1" applyProtection="1">
      <alignment vertical="center"/>
      <protection hidden="1"/>
    </xf>
    <xf numFmtId="0" fontId="3" fillId="10" borderId="8" xfId="1" applyFont="1" applyFill="1" applyBorder="1" applyAlignment="1" applyProtection="1">
      <alignment vertical="center"/>
      <protection hidden="1"/>
    </xf>
    <xf numFmtId="0" fontId="0" fillId="3" borderId="1" xfId="0" applyFill="1" applyBorder="1" applyAlignment="1" applyProtection="1">
      <alignment wrapText="1"/>
      <protection hidden="1"/>
    </xf>
    <xf numFmtId="0" fontId="3" fillId="11" borderId="22" xfId="1" applyFont="1" applyFill="1" applyBorder="1" applyAlignment="1" applyProtection="1">
      <alignment vertical="center"/>
      <protection hidden="1"/>
    </xf>
    <xf numFmtId="165" fontId="10" fillId="11" borderId="23" xfId="0" applyNumberFormat="1" applyFont="1" applyFill="1" applyBorder="1" applyAlignment="1" applyProtection="1">
      <alignment vertical="center"/>
      <protection hidden="1"/>
    </xf>
    <xf numFmtId="0" fontId="3" fillId="11" borderId="21" xfId="0" applyFont="1" applyFill="1" applyBorder="1" applyAlignment="1" applyProtection="1">
      <alignment vertical="center"/>
      <protection hidden="1"/>
    </xf>
    <xf numFmtId="166" fontId="3" fillId="11" borderId="22" xfId="0" applyNumberFormat="1" applyFont="1" applyFill="1" applyBorder="1" applyAlignment="1" applyProtection="1">
      <alignment horizontal="left" vertical="center"/>
      <protection hidden="1"/>
    </xf>
    <xf numFmtId="164" fontId="11" fillId="11" borderId="6" xfId="0" applyNumberFormat="1" applyFont="1" applyFill="1" applyBorder="1" applyAlignment="1" applyProtection="1">
      <alignment horizontal="center" vertical="center"/>
      <protection hidden="1"/>
    </xf>
    <xf numFmtId="0" fontId="5" fillId="0" borderId="7" xfId="0" applyFont="1" applyBorder="1" applyAlignment="1" applyProtection="1">
      <alignment vertical="center"/>
      <protection hidden="1"/>
    </xf>
    <xf numFmtId="164" fontId="11" fillId="0" borderId="7" xfId="0" applyNumberFormat="1" applyFont="1" applyBorder="1" applyAlignment="1" applyProtection="1">
      <alignment vertical="center"/>
      <protection hidden="1"/>
    </xf>
    <xf numFmtId="164" fontId="11" fillId="11" borderId="16" xfId="0" applyNumberFormat="1" applyFont="1" applyFill="1" applyBorder="1" applyAlignment="1" applyProtection="1">
      <alignment horizontal="center" vertical="center"/>
      <protection locked="0" hidden="1"/>
    </xf>
    <xf numFmtId="164" fontId="11" fillId="10" borderId="8" xfId="0" applyNumberFormat="1" applyFont="1" applyFill="1" applyBorder="1" applyAlignment="1" applyProtection="1">
      <alignment horizontal="center" vertical="center"/>
      <protection locked="0" hidden="1"/>
    </xf>
    <xf numFmtId="164" fontId="11" fillId="10" borderId="7" xfId="0" applyNumberFormat="1" applyFont="1" applyFill="1" applyBorder="1" applyAlignment="1" applyProtection="1">
      <alignment horizontal="center" vertical="center"/>
      <protection locked="0" hidden="1"/>
    </xf>
    <xf numFmtId="164" fontId="11" fillId="11" borderId="6" xfId="0" applyNumberFormat="1" applyFont="1" applyFill="1" applyBorder="1" applyAlignment="1" applyProtection="1">
      <alignment horizontal="center" vertical="center"/>
      <protection locked="0" hidden="1"/>
    </xf>
    <xf numFmtId="164" fontId="4" fillId="10" borderId="8" xfId="0" applyNumberFormat="1" applyFont="1" applyFill="1" applyBorder="1" applyAlignment="1" applyProtection="1">
      <alignment horizontal="center" vertical="center"/>
      <protection locked="0" hidden="1"/>
    </xf>
    <xf numFmtId="0" fontId="12" fillId="14" borderId="12" xfId="0" applyFont="1" applyFill="1" applyBorder="1" applyAlignment="1" applyProtection="1">
      <alignment horizontal="center" vertical="center" textRotation="90"/>
      <protection hidden="1"/>
    </xf>
    <xf numFmtId="0" fontId="12" fillId="14" borderId="17" xfId="0" applyFont="1" applyFill="1" applyBorder="1" applyAlignment="1" applyProtection="1">
      <alignment horizontal="center" vertical="center" textRotation="90"/>
      <protection hidden="1"/>
    </xf>
    <xf numFmtId="0" fontId="13" fillId="13" borderId="17" xfId="0" applyFont="1" applyFill="1" applyBorder="1" applyAlignment="1" applyProtection="1">
      <alignment horizontal="center" vertical="center" textRotation="90"/>
      <protection hidden="1"/>
    </xf>
    <xf numFmtId="0" fontId="12" fillId="16" borderId="17" xfId="0" applyFont="1" applyFill="1" applyBorder="1" applyAlignment="1" applyProtection="1">
      <alignment horizontal="center" vertical="center" textRotation="90"/>
      <protection hidden="1"/>
    </xf>
    <xf numFmtId="0" fontId="3" fillId="12" borderId="13" xfId="0" applyFont="1" applyFill="1" applyBorder="1" applyAlignment="1" applyProtection="1">
      <alignment horizontal="center" vertical="center"/>
      <protection hidden="1"/>
    </xf>
    <xf numFmtId="0" fontId="10" fillId="12" borderId="13" xfId="0" applyFont="1" applyFill="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11" fillId="0" borderId="9" xfId="0" applyFont="1" applyBorder="1" applyAlignment="1" applyProtection="1">
      <alignment horizontal="center" vertical="center"/>
      <protection hidden="1"/>
    </xf>
    <xf numFmtId="0" fontId="12" fillId="15" borderId="17" xfId="0" applyFont="1" applyFill="1" applyBorder="1" applyAlignment="1" applyProtection="1">
      <alignment horizontal="center" vertical="center" textRotation="90"/>
      <protection hidden="1"/>
    </xf>
  </cellXfs>
  <cellStyles count="2">
    <cellStyle name="Link" xfId="1" builtinId="8"/>
    <cellStyle name="Standard" xfId="0" builtinId="0"/>
  </cellStyles>
  <dxfs count="0"/>
  <tableStyles count="0" defaultTableStyle="TableStyleMedium2" defaultPivotStyle="PivotStyleLight16"/>
  <colors>
    <mruColors>
      <color rgb="FFFFFFCC"/>
      <color rgb="FFB5FFAF"/>
      <color rgb="FFFFC90E"/>
      <color rgb="FFF4CC38"/>
      <color rgb="FFFF9933"/>
      <color rgb="FFF7FECA"/>
      <color rgb="FF99FFCC"/>
      <color rgb="FFABE9FF"/>
      <color rgb="FFFFFF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0"/>
      <c:rotY val="10"/>
      <c:depthPercent val="100"/>
      <c:rAngAx val="0"/>
    </c:view3D>
    <c:floor>
      <c:thickness val="0"/>
      <c:spPr>
        <a:ln w="9525"/>
      </c:spPr>
    </c:floor>
    <c:sideWall>
      <c:thickness val="0"/>
      <c:spPr>
        <a:noFill/>
        <a:ln>
          <a:noFill/>
        </a:ln>
      </c:spPr>
    </c:sideWall>
    <c:backWall>
      <c:thickness val="0"/>
      <c:spPr>
        <a:noFill/>
        <a:ln>
          <a:noFill/>
        </a:ln>
      </c:spPr>
    </c:backWall>
    <c:plotArea>
      <c:layout>
        <c:manualLayout>
          <c:layoutTarget val="inner"/>
          <c:xMode val="edge"/>
          <c:yMode val="edge"/>
          <c:x val="3.4701024845241894E-2"/>
          <c:y val="3.5661193673023978E-2"/>
          <c:w val="0.97091443919219045"/>
          <c:h val="0.93908781174910361"/>
        </c:manualLayout>
      </c:layout>
      <c:bar3DChart>
        <c:barDir val="col"/>
        <c:grouping val="clustered"/>
        <c:varyColors val="0"/>
        <c:ser>
          <c:idx val="1"/>
          <c:order val="0"/>
          <c:tx>
            <c:strRef>
              <c:f>'DLG 2026'!$F$3</c:f>
              <c:strCache>
                <c:ptCount val="1"/>
                <c:pt idx="0">
                  <c:v>Ist</c:v>
                </c:pt>
              </c:strCache>
            </c:strRef>
          </c:tx>
          <c:spPr>
            <a:solidFill>
              <a:srgbClr val="FFC000"/>
            </a:solidFill>
          </c:spPr>
          <c:invertIfNegative val="0"/>
          <c:val>
            <c:numRef>
              <c:f>'DLG 2026'!$F$4:$F$24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32E4-4AD6-93C2-69ED1B535166}"/>
            </c:ext>
          </c:extLst>
        </c:ser>
        <c:ser>
          <c:idx val="2"/>
          <c:order val="1"/>
          <c:tx>
            <c:strRef>
              <c:f>'DLG 2026'!$G$3</c:f>
              <c:strCache>
                <c:ptCount val="1"/>
                <c:pt idx="0">
                  <c:v>Periodisierung</c:v>
                </c:pt>
              </c:strCache>
            </c:strRef>
          </c:tx>
          <c:spPr>
            <a:solidFill>
              <a:schemeClr val="bg1">
                <a:lumMod val="85000"/>
              </a:schemeClr>
            </a:solidFill>
          </c:spPr>
          <c:invertIfNegative val="0"/>
          <c:val>
            <c:numRef>
              <c:f>'DLG 2026'!$G$4:$G$24</c:f>
              <c:numCache>
                <c:formatCode>0.0</c:formatCode>
                <c:ptCount val="21"/>
                <c:pt idx="0">
                  <c:v>7</c:v>
                </c:pt>
                <c:pt idx="1">
                  <c:v>8</c:v>
                </c:pt>
                <c:pt idx="2">
                  <c:v>9</c:v>
                </c:pt>
                <c:pt idx="3">
                  <c:v>5</c:v>
                </c:pt>
                <c:pt idx="4">
                  <c:v>8</c:v>
                </c:pt>
                <c:pt idx="5">
                  <c:v>9</c:v>
                </c:pt>
                <c:pt idx="6">
                  <c:v>10</c:v>
                </c:pt>
                <c:pt idx="7">
                  <c:v>5</c:v>
                </c:pt>
                <c:pt idx="8">
                  <c:v>9</c:v>
                </c:pt>
                <c:pt idx="9">
                  <c:v>10</c:v>
                </c:pt>
                <c:pt idx="10">
                  <c:v>10.5</c:v>
                </c:pt>
                <c:pt idx="11">
                  <c:v>5</c:v>
                </c:pt>
                <c:pt idx="12">
                  <c:v>9</c:v>
                </c:pt>
                <c:pt idx="13">
                  <c:v>10</c:v>
                </c:pt>
                <c:pt idx="14">
                  <c:v>11</c:v>
                </c:pt>
                <c:pt idx="15">
                  <c:v>5</c:v>
                </c:pt>
                <c:pt idx="16">
                  <c:v>9</c:v>
                </c:pt>
                <c:pt idx="17">
                  <c:v>10</c:v>
                </c:pt>
                <c:pt idx="18">
                  <c:v>11</c:v>
                </c:pt>
                <c:pt idx="19">
                  <c:v>12</c:v>
                </c:pt>
                <c:pt idx="20">
                  <c:v>8</c:v>
                </c:pt>
              </c:numCache>
            </c:numRef>
          </c:val>
          <c:extLst>
            <c:ext xmlns:c16="http://schemas.microsoft.com/office/drawing/2014/chart" uri="{C3380CC4-5D6E-409C-BE32-E72D297353CC}">
              <c16:uniqueId val="{00000002-32E4-4AD6-93C2-69ED1B535166}"/>
            </c:ext>
          </c:extLst>
        </c:ser>
        <c:dLbls>
          <c:showLegendKey val="0"/>
          <c:showVal val="0"/>
          <c:showCatName val="0"/>
          <c:showSerName val="0"/>
          <c:showPercent val="0"/>
          <c:showBubbleSize val="0"/>
        </c:dLbls>
        <c:gapWidth val="150"/>
        <c:shape val="cylinder"/>
        <c:axId val="105814272"/>
        <c:axId val="105832448"/>
        <c:axId val="0"/>
      </c:bar3DChart>
      <c:dateAx>
        <c:axId val="105814272"/>
        <c:scaling>
          <c:orientation val="minMax"/>
        </c:scaling>
        <c:delete val="1"/>
        <c:axPos val="b"/>
        <c:numFmt formatCode="0.0" sourceLinked="0"/>
        <c:majorTickMark val="none"/>
        <c:minorTickMark val="none"/>
        <c:tickLblPos val="none"/>
        <c:crossAx val="105832448"/>
        <c:crosses val="autoZero"/>
        <c:auto val="0"/>
        <c:lblOffset val="100"/>
        <c:baseTimeUnit val="days"/>
        <c:majorUnit val="1"/>
        <c:minorUnit val="1"/>
      </c:dateAx>
      <c:valAx>
        <c:axId val="105832448"/>
        <c:scaling>
          <c:orientation val="minMax"/>
        </c:scaling>
        <c:delete val="0"/>
        <c:axPos val="l"/>
        <c:majorGridlines>
          <c:spPr>
            <a:ln>
              <a:noFill/>
            </a:ln>
          </c:spPr>
        </c:majorGridlines>
        <c:numFmt formatCode="0.0" sourceLinked="1"/>
        <c:majorTickMark val="none"/>
        <c:minorTickMark val="none"/>
        <c:tickLblPos val="nextTo"/>
        <c:spPr>
          <a:noFill/>
        </c:spPr>
        <c:crossAx val="105814272"/>
        <c:crossesAt val="1"/>
        <c:crossBetween val="between"/>
      </c:valAx>
      <c:spPr>
        <a:noFill/>
        <a:ln>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769939</xdr:colOff>
      <xdr:row>6</xdr:row>
      <xdr:rowOff>84137</xdr:rowOff>
    </xdr:from>
    <xdr:to>
      <xdr:col>16</xdr:col>
      <xdr:colOff>373062</xdr:colOff>
      <xdr:row>24</xdr:row>
      <xdr:rowOff>55561</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642371</xdr:colOff>
      <xdr:row>0</xdr:row>
      <xdr:rowOff>103189</xdr:rowOff>
    </xdr:from>
    <xdr:to>
      <xdr:col>16</xdr:col>
      <xdr:colOff>71437</xdr:colOff>
      <xdr:row>5</xdr:row>
      <xdr:rowOff>181286</xdr:rowOff>
    </xdr:to>
    <xdr:pic>
      <xdr:nvPicPr>
        <xdr:cNvPr id="5" name="Grafik 4" descr="Strecke Stelvio Vinschgau">
          <a:extLst>
            <a:ext uri="{FF2B5EF4-FFF2-40B4-BE49-F238E27FC236}">
              <a16:creationId xmlns:a16="http://schemas.microsoft.com/office/drawing/2014/main" id="{CBC070F2-B9E4-424A-4E12-8C8D1E2A4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17340" y="103189"/>
          <a:ext cx="953066" cy="1030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635000</xdr:colOff>
      <xdr:row>23</xdr:row>
      <xdr:rowOff>7936</xdr:rowOff>
    </xdr:from>
    <xdr:to>
      <xdr:col>17</xdr:col>
      <xdr:colOff>285748</xdr:colOff>
      <xdr:row>24</xdr:row>
      <xdr:rowOff>165954</xdr:rowOff>
    </xdr:to>
    <xdr:sp macro="" textlink="">
      <xdr:nvSpPr>
        <xdr:cNvPr id="3" name="Textfeld 1">
          <a:extLst>
            <a:ext uri="{FF2B5EF4-FFF2-40B4-BE49-F238E27FC236}">
              <a16:creationId xmlns:a16="http://schemas.microsoft.com/office/drawing/2014/main" id="{78C80C7E-EB61-B2E2-5017-7369634817D5}"/>
            </a:ext>
          </a:extLst>
        </xdr:cNvPr>
        <xdr:cNvSpPr txBox="1"/>
      </xdr:nvSpPr>
      <xdr:spPr>
        <a:xfrm rot="187511">
          <a:off x="4762500" y="4246561"/>
          <a:ext cx="7667623" cy="34058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AT" sz="1000"/>
            <a:t>    6       7       8        9      10      11    12  </a:t>
          </a:r>
          <a:r>
            <a:rPr lang="de-AT" sz="1000" baseline="0"/>
            <a:t> </a:t>
          </a:r>
          <a:r>
            <a:rPr lang="de-AT" sz="1000"/>
            <a:t>   13     14    </a:t>
          </a:r>
          <a:r>
            <a:rPr lang="de-AT" sz="1000" baseline="0"/>
            <a:t> </a:t>
          </a:r>
          <a:r>
            <a:rPr lang="de-AT" sz="1000"/>
            <a:t>15</a:t>
          </a:r>
          <a:r>
            <a:rPr lang="de-AT" sz="1000" baseline="0"/>
            <a:t>     16      17      18      19      20      21      22        23     24       25       26   </a:t>
          </a:r>
          <a:endParaRPr lang="de-AT"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25"/>
  <sheetViews>
    <sheetView tabSelected="1" topLeftCell="B1" zoomScale="80" zoomScaleNormal="80" workbookViewId="0">
      <selection activeCell="B1" sqref="A1:XFD1048576"/>
    </sheetView>
  </sheetViews>
  <sheetFormatPr baseColWidth="10" defaultColWidth="11.42578125" defaultRowHeight="15" x14ac:dyDescent="0.25"/>
  <cols>
    <col min="1" max="1" width="2.140625" style="36" customWidth="1"/>
    <col min="2" max="2" width="12.42578125" style="63" customWidth="1"/>
    <col min="3" max="3" width="9.28515625" style="40" customWidth="1"/>
    <col min="4" max="4" width="1.42578125" style="40" customWidth="1"/>
    <col min="5" max="5" width="13" style="40" customWidth="1"/>
    <col min="6" max="6" width="8.5703125" style="44" customWidth="1"/>
    <col min="7" max="7" width="12.140625" style="40" customWidth="1"/>
    <col min="8" max="9" width="11.42578125" style="40"/>
    <col min="10" max="16384" width="11.42578125" style="36"/>
  </cols>
  <sheetData>
    <row r="1" spans="1:17" x14ac:dyDescent="0.25">
      <c r="A1" s="31"/>
      <c r="B1" s="83" t="s">
        <v>47</v>
      </c>
      <c r="C1" s="84"/>
      <c r="D1" s="84"/>
      <c r="E1" s="84"/>
      <c r="F1" s="45" t="s">
        <v>43</v>
      </c>
      <c r="G1" s="32"/>
      <c r="H1" s="33" t="s">
        <v>0</v>
      </c>
      <c r="I1" s="34" t="s">
        <v>1</v>
      </c>
      <c r="J1" s="35"/>
    </row>
    <row r="2" spans="1:17" x14ac:dyDescent="0.25">
      <c r="A2" s="37"/>
      <c r="B2" s="61"/>
      <c r="C2" s="38"/>
      <c r="D2" s="38"/>
      <c r="E2" s="38"/>
      <c r="F2" s="39"/>
      <c r="H2" s="41"/>
      <c r="I2" s="42"/>
      <c r="Q2"/>
    </row>
    <row r="3" spans="1:17" x14ac:dyDescent="0.25">
      <c r="A3" s="43"/>
      <c r="B3" s="62"/>
      <c r="C3" s="85"/>
      <c r="D3" s="86"/>
      <c r="E3" s="56"/>
      <c r="F3" s="47" t="s">
        <v>2</v>
      </c>
      <c r="G3" s="47" t="s">
        <v>3</v>
      </c>
      <c r="H3" s="42"/>
      <c r="I3" s="42"/>
    </row>
    <row r="4" spans="1:17" ht="15" customHeight="1" x14ac:dyDescent="0.25">
      <c r="A4" s="79" t="s">
        <v>4</v>
      </c>
      <c r="B4" s="64" t="str">
        <f>"Wochen Nr. "&amp;WEEKNUM(C4)&amp;""</f>
        <v>Wochen Nr. 6</v>
      </c>
      <c r="C4" s="48">
        <v>46055</v>
      </c>
      <c r="D4" s="46" t="s">
        <v>42</v>
      </c>
      <c r="E4" s="58">
        <f>C4+6</f>
        <v>46061</v>
      </c>
      <c r="F4" s="74">
        <v>0</v>
      </c>
      <c r="G4" s="50">
        <v>7</v>
      </c>
      <c r="H4" s="55"/>
      <c r="I4" s="42"/>
    </row>
    <row r="5" spans="1:17" x14ac:dyDescent="0.25">
      <c r="A5" s="80"/>
      <c r="B5" s="65" t="str">
        <f>"Wochen Nr. "&amp;WEEKNUM(C5)&amp;""</f>
        <v>Wochen Nr. 7</v>
      </c>
      <c r="C5" s="51">
        <f>C4+7</f>
        <v>46062</v>
      </c>
      <c r="D5" s="53" t="s">
        <v>42</v>
      </c>
      <c r="E5" s="59">
        <f>C4+13</f>
        <v>46068</v>
      </c>
      <c r="F5" s="78">
        <v>0</v>
      </c>
      <c r="G5" s="54">
        <v>8</v>
      </c>
    </row>
    <row r="6" spans="1:17" x14ac:dyDescent="0.25">
      <c r="A6" s="80"/>
      <c r="B6" s="64" t="str">
        <f t="shared" ref="B6:B24" si="0">"Wochen Nr. "&amp;WEEKNUM(C6)&amp;""</f>
        <v>Wochen Nr. 8</v>
      </c>
      <c r="C6" s="48">
        <f t="shared" ref="C6:C13" si="1">C5+7</f>
        <v>46069</v>
      </c>
      <c r="D6" s="46" t="s">
        <v>42</v>
      </c>
      <c r="E6" s="58">
        <f t="shared" ref="E6:E24" si="2">C5+13</f>
        <v>46075</v>
      </c>
      <c r="F6" s="74">
        <v>0</v>
      </c>
      <c r="G6" s="50">
        <v>9</v>
      </c>
      <c r="H6" s="49"/>
    </row>
    <row r="7" spans="1:17" x14ac:dyDescent="0.25">
      <c r="A7" s="80"/>
      <c r="B7" s="65" t="str">
        <f t="shared" si="0"/>
        <v>Wochen Nr. 9</v>
      </c>
      <c r="C7" s="51">
        <f t="shared" si="1"/>
        <v>46076</v>
      </c>
      <c r="D7" s="53" t="s">
        <v>42</v>
      </c>
      <c r="E7" s="59">
        <f t="shared" si="2"/>
        <v>46082</v>
      </c>
      <c r="F7" s="75">
        <v>0</v>
      </c>
      <c r="G7" s="54">
        <v>5</v>
      </c>
    </row>
    <row r="8" spans="1:17" x14ac:dyDescent="0.25">
      <c r="A8" s="87" t="s">
        <v>5</v>
      </c>
      <c r="B8" s="64" t="str">
        <f t="shared" si="0"/>
        <v>Wochen Nr. 10</v>
      </c>
      <c r="C8" s="48">
        <f>C7+7</f>
        <v>46083</v>
      </c>
      <c r="D8" s="46" t="s">
        <v>42</v>
      </c>
      <c r="E8" s="60">
        <f t="shared" si="2"/>
        <v>46089</v>
      </c>
      <c r="F8" s="74">
        <v>0</v>
      </c>
      <c r="G8" s="50">
        <v>8</v>
      </c>
      <c r="H8" s="49"/>
    </row>
    <row r="9" spans="1:17" ht="14.45" customHeight="1" x14ac:dyDescent="0.25">
      <c r="A9" s="87"/>
      <c r="B9" s="65" t="str">
        <f t="shared" si="0"/>
        <v>Wochen Nr. 11</v>
      </c>
      <c r="C9" s="51">
        <f t="shared" si="1"/>
        <v>46090</v>
      </c>
      <c r="D9" s="53" t="s">
        <v>42</v>
      </c>
      <c r="E9" s="59">
        <f t="shared" si="2"/>
        <v>46096</v>
      </c>
      <c r="F9" s="75">
        <v>0</v>
      </c>
      <c r="G9" s="54">
        <v>9</v>
      </c>
    </row>
    <row r="10" spans="1:17" x14ac:dyDescent="0.25">
      <c r="A10" s="87"/>
      <c r="B10" s="64" t="str">
        <f t="shared" si="0"/>
        <v>Wochen Nr. 12</v>
      </c>
      <c r="C10" s="48">
        <f t="shared" si="1"/>
        <v>46097</v>
      </c>
      <c r="D10" s="46" t="s">
        <v>42</v>
      </c>
      <c r="E10" s="60">
        <f t="shared" si="2"/>
        <v>46103</v>
      </c>
      <c r="F10" s="74">
        <v>0</v>
      </c>
      <c r="G10" s="50">
        <v>10</v>
      </c>
      <c r="H10" s="49"/>
    </row>
    <row r="11" spans="1:17" ht="15" customHeight="1" x14ac:dyDescent="0.25">
      <c r="A11" s="87"/>
      <c r="B11" s="65" t="str">
        <f t="shared" si="0"/>
        <v>Wochen Nr. 13</v>
      </c>
      <c r="C11" s="51">
        <f>C10+7</f>
        <v>46104</v>
      </c>
      <c r="D11" s="53" t="s">
        <v>42</v>
      </c>
      <c r="E11" s="59">
        <f t="shared" si="2"/>
        <v>46110</v>
      </c>
      <c r="F11" s="75">
        <v>0</v>
      </c>
      <c r="G11" s="54">
        <v>5</v>
      </c>
    </row>
    <row r="12" spans="1:17" ht="14.45" customHeight="1" x14ac:dyDescent="0.25">
      <c r="A12" s="87"/>
      <c r="B12" s="64" t="str">
        <f t="shared" si="0"/>
        <v>Wochen Nr. 14</v>
      </c>
      <c r="C12" s="48">
        <f t="shared" si="1"/>
        <v>46111</v>
      </c>
      <c r="D12" s="46" t="s">
        <v>42</v>
      </c>
      <c r="E12" s="60">
        <f t="shared" si="2"/>
        <v>46117</v>
      </c>
      <c r="F12" s="74">
        <v>0</v>
      </c>
      <c r="G12" s="50">
        <v>9</v>
      </c>
      <c r="H12" s="49"/>
    </row>
    <row r="13" spans="1:17" x14ac:dyDescent="0.25">
      <c r="A13" s="87"/>
      <c r="B13" s="65" t="str">
        <f t="shared" si="0"/>
        <v>Wochen Nr. 15</v>
      </c>
      <c r="C13" s="51">
        <f t="shared" si="1"/>
        <v>46118</v>
      </c>
      <c r="D13" s="53" t="s">
        <v>42</v>
      </c>
      <c r="E13" s="59">
        <f t="shared" si="2"/>
        <v>46124</v>
      </c>
      <c r="F13" s="75">
        <v>0</v>
      </c>
      <c r="G13" s="54">
        <v>10</v>
      </c>
    </row>
    <row r="14" spans="1:17" x14ac:dyDescent="0.25">
      <c r="A14" s="87"/>
      <c r="B14" s="64" t="str">
        <f t="shared" si="0"/>
        <v>Wochen Nr. 16</v>
      </c>
      <c r="C14" s="48">
        <f>C13+7</f>
        <v>46125</v>
      </c>
      <c r="D14" s="46" t="s">
        <v>42</v>
      </c>
      <c r="E14" s="60">
        <f t="shared" si="2"/>
        <v>46131</v>
      </c>
      <c r="F14" s="74">
        <v>0</v>
      </c>
      <c r="G14" s="50">
        <v>10.5</v>
      </c>
      <c r="H14" s="49"/>
    </row>
    <row r="15" spans="1:17" ht="15" customHeight="1" x14ac:dyDescent="0.25">
      <c r="A15" s="82" t="s">
        <v>6</v>
      </c>
      <c r="B15" s="65" t="str">
        <f t="shared" si="0"/>
        <v>Wochen Nr. 17</v>
      </c>
      <c r="C15" s="51">
        <f t="shared" ref="C15:C24" si="3">C14+7</f>
        <v>46132</v>
      </c>
      <c r="D15" s="53" t="s">
        <v>42</v>
      </c>
      <c r="E15" s="59">
        <f t="shared" si="2"/>
        <v>46138</v>
      </c>
      <c r="F15" s="75">
        <v>0</v>
      </c>
      <c r="G15" s="54">
        <v>5</v>
      </c>
    </row>
    <row r="16" spans="1:17" x14ac:dyDescent="0.25">
      <c r="A16" s="82"/>
      <c r="B16" s="64" t="str">
        <f t="shared" si="0"/>
        <v>Wochen Nr. 18</v>
      </c>
      <c r="C16" s="48">
        <f t="shared" si="3"/>
        <v>46139</v>
      </c>
      <c r="D16" s="46" t="s">
        <v>42</v>
      </c>
      <c r="E16" s="60">
        <f t="shared" si="2"/>
        <v>46145</v>
      </c>
      <c r="F16" s="74">
        <v>0</v>
      </c>
      <c r="G16" s="50">
        <v>9</v>
      </c>
      <c r="H16" s="49"/>
    </row>
    <row r="17" spans="1:8" ht="15" customHeight="1" x14ac:dyDescent="0.25">
      <c r="A17" s="82"/>
      <c r="B17" s="65" t="str">
        <f t="shared" si="0"/>
        <v>Wochen Nr. 19</v>
      </c>
      <c r="C17" s="51">
        <f t="shared" si="3"/>
        <v>46146</v>
      </c>
      <c r="D17" s="53" t="s">
        <v>42</v>
      </c>
      <c r="E17" s="59">
        <f t="shared" si="2"/>
        <v>46152</v>
      </c>
      <c r="F17" s="75">
        <v>0</v>
      </c>
      <c r="G17" s="54">
        <v>10</v>
      </c>
    </row>
    <row r="18" spans="1:8" x14ac:dyDescent="0.25">
      <c r="A18" s="82"/>
      <c r="B18" s="64" t="str">
        <f t="shared" si="0"/>
        <v>Wochen Nr. 20</v>
      </c>
      <c r="C18" s="57">
        <f t="shared" si="3"/>
        <v>46153</v>
      </c>
      <c r="D18" s="46" t="s">
        <v>42</v>
      </c>
      <c r="E18" s="58">
        <f t="shared" si="2"/>
        <v>46159</v>
      </c>
      <c r="F18" s="74">
        <v>0</v>
      </c>
      <c r="G18" s="50">
        <v>11</v>
      </c>
      <c r="H18" s="49"/>
    </row>
    <row r="19" spans="1:8" x14ac:dyDescent="0.25">
      <c r="A19" s="82"/>
      <c r="B19" s="65" t="str">
        <f t="shared" si="0"/>
        <v>Wochen Nr. 21</v>
      </c>
      <c r="C19" s="51">
        <f t="shared" si="3"/>
        <v>46160</v>
      </c>
      <c r="D19" s="53" t="s">
        <v>42</v>
      </c>
      <c r="E19" s="59">
        <f t="shared" si="2"/>
        <v>46166</v>
      </c>
      <c r="F19" s="75">
        <v>0</v>
      </c>
      <c r="G19" s="54">
        <v>5</v>
      </c>
    </row>
    <row r="20" spans="1:8" ht="15" customHeight="1" x14ac:dyDescent="0.25">
      <c r="A20" s="81" t="s">
        <v>7</v>
      </c>
      <c r="B20" s="64" t="str">
        <f t="shared" si="0"/>
        <v>Wochen Nr. 22</v>
      </c>
      <c r="C20" s="57">
        <f t="shared" si="3"/>
        <v>46167</v>
      </c>
      <c r="D20" s="46" t="s">
        <v>42</v>
      </c>
      <c r="E20" s="58">
        <f t="shared" si="2"/>
        <v>46173</v>
      </c>
      <c r="F20" s="74">
        <v>0</v>
      </c>
      <c r="G20" s="50">
        <v>9</v>
      </c>
      <c r="H20" s="49"/>
    </row>
    <row r="21" spans="1:8" x14ac:dyDescent="0.25">
      <c r="A21" s="81"/>
      <c r="B21" s="65" t="str">
        <f t="shared" si="0"/>
        <v>Wochen Nr. 23</v>
      </c>
      <c r="C21" s="51">
        <f t="shared" si="3"/>
        <v>46174</v>
      </c>
      <c r="D21" s="53" t="s">
        <v>42</v>
      </c>
      <c r="E21" s="59">
        <f t="shared" si="2"/>
        <v>46180</v>
      </c>
      <c r="F21" s="75">
        <v>0</v>
      </c>
      <c r="G21" s="54">
        <v>10</v>
      </c>
    </row>
    <row r="22" spans="1:8" x14ac:dyDescent="0.25">
      <c r="A22" s="81"/>
      <c r="B22" s="64" t="str">
        <f t="shared" si="0"/>
        <v>Wochen Nr. 24</v>
      </c>
      <c r="C22" s="57">
        <f t="shared" si="3"/>
        <v>46181</v>
      </c>
      <c r="D22" s="46" t="s">
        <v>42</v>
      </c>
      <c r="E22" s="58">
        <f t="shared" si="2"/>
        <v>46187</v>
      </c>
      <c r="F22" s="74">
        <v>0</v>
      </c>
      <c r="G22" s="50">
        <v>11</v>
      </c>
      <c r="H22" s="49"/>
    </row>
    <row r="23" spans="1:8" x14ac:dyDescent="0.25">
      <c r="A23" s="81"/>
      <c r="B23" s="65" t="str">
        <f t="shared" si="0"/>
        <v>Wochen Nr. 25</v>
      </c>
      <c r="C23" s="51">
        <f t="shared" si="3"/>
        <v>46188</v>
      </c>
      <c r="D23" s="53" t="s">
        <v>42</v>
      </c>
      <c r="E23" s="59">
        <f t="shared" si="2"/>
        <v>46194</v>
      </c>
      <c r="F23" s="76">
        <v>0</v>
      </c>
      <c r="G23" s="52">
        <v>12</v>
      </c>
    </row>
    <row r="24" spans="1:8" ht="14.45" customHeight="1" x14ac:dyDescent="0.25">
      <c r="A24" s="81"/>
      <c r="B24" s="67" t="str">
        <f t="shared" si="0"/>
        <v>Wochen Nr. 26</v>
      </c>
      <c r="C24" s="68">
        <f t="shared" si="3"/>
        <v>46195</v>
      </c>
      <c r="D24" s="69" t="s">
        <v>42</v>
      </c>
      <c r="E24" s="70">
        <f t="shared" si="2"/>
        <v>46201</v>
      </c>
      <c r="F24" s="77">
        <v>0</v>
      </c>
      <c r="G24" s="71">
        <v>8</v>
      </c>
    </row>
    <row r="25" spans="1:8" x14ac:dyDescent="0.25">
      <c r="B25" s="72"/>
      <c r="C25" s="42"/>
      <c r="D25" s="42"/>
      <c r="E25" s="42"/>
      <c r="F25" s="73"/>
      <c r="G25" s="42"/>
    </row>
  </sheetData>
  <sheetProtection algorithmName="SHA-512" hashValue="87AkIW9nJBT93m73gqgpHGNLKRRVmaIuK3Bv6DAw4cHrDxHzH0ydkSKuLcMe4SXhxbw9/CxYH8UlBCaciojRcQ==" saltValue="dYmIDlsGfz3fqTUEnvkFkw==" spinCount="100000" sheet="1" objects="1" scenarios="1"/>
  <mergeCells count="6">
    <mergeCell ref="A4:A7"/>
    <mergeCell ref="A20:A24"/>
    <mergeCell ref="A15:A19"/>
    <mergeCell ref="B1:E1"/>
    <mergeCell ref="C3:D3"/>
    <mergeCell ref="A8:A14"/>
  </mergeCells>
  <hyperlinks>
    <hyperlink ref="B5" location="'Woche 45'!A1" display="'Woche 45'!A1" xr:uid="{00000000-0004-0000-0000-000000000000}"/>
    <hyperlink ref="B7" location="'Woche 45'!A1" display="'Woche 45'!A1" xr:uid="{B3DA1D36-B9B6-43AD-AC2C-38EEE82697DC}"/>
    <hyperlink ref="B9" location="'Woche 45'!A1" display="'Woche 45'!A1" xr:uid="{44F276C5-0AB3-4E90-9C8D-409D5D1A00FE}"/>
    <hyperlink ref="B11" location="'Woche 45'!A1" display="'Woche 45'!A1" xr:uid="{94421FAF-6E35-4CAE-B120-C13A0031E29A}"/>
    <hyperlink ref="B13" location="'Woche 45'!A1" display="'Woche 45'!A1" xr:uid="{1858C970-CD69-4BFD-91C5-AEE2F5C56A36}"/>
    <hyperlink ref="B15" location="'Woche 45'!A1" display="'Woche 45'!A1" xr:uid="{EAFECF74-65F0-4B2D-A02A-9111ACFA9EC9}"/>
    <hyperlink ref="B17" location="'Woche 45'!A1" display="'Woche 45'!A1" xr:uid="{C0BD21AF-B8BD-4091-ACF3-040E74B85DA7}"/>
    <hyperlink ref="B19" location="'Woche 45'!A1" display="'Woche 45'!A1" xr:uid="{F577D0A9-207A-4E18-A2F4-5FFD15506CB7}"/>
    <hyperlink ref="B21" location="'Woche 45'!A1" display="'Woche 45'!A1" xr:uid="{D84B9C69-4BD3-470A-A8E5-B17D13F2FF0A}"/>
    <hyperlink ref="B23" location="'Woche 45'!A1" display="'Woche 45'!A1" xr:uid="{84A91851-F351-4F6A-8AF1-479D88D36E29}"/>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8"/>
  <sheetViews>
    <sheetView workbookViewId="0">
      <selection activeCell="A8" sqref="A1:XFD1048576"/>
    </sheetView>
  </sheetViews>
  <sheetFormatPr baseColWidth="10" defaultColWidth="11.42578125" defaultRowHeight="15" x14ac:dyDescent="0.25"/>
  <cols>
    <col min="1" max="1" width="100.5703125" style="2" customWidth="1"/>
    <col min="2" max="16384" width="11.42578125" style="2"/>
  </cols>
  <sheetData>
    <row r="1" spans="1:1" x14ac:dyDescent="0.25">
      <c r="A1" s="7" t="s">
        <v>26</v>
      </c>
    </row>
    <row r="2" spans="1:1" x14ac:dyDescent="0.25">
      <c r="A2" s="8" t="e">
        <f>"Bergtour GA1 0,7 – variabelBergtour mit aktivem Stockeinsatz"&amp;"Eingehen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20min.Int. von "&amp;(pkb+5)&amp;" - "&amp;(pga_1+5)&amp;" Hfz.Bergab"&amp;"Dauer: 15min.Int. mit "&amp;(pkb+5)&amp;" Hfz.Gesamtdauer: ca. 50 Minuten."</f>
        <v>#REF!</v>
      </c>
    </row>
    <row r="3" spans="1:1" x14ac:dyDescent="0.25">
      <c r="A3" s="8" t="e">
        <f>"Bergtour GA1 0,9h – variabelBergtour mit aktivem Stockeinsatz"&amp;"Eingehen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30min.Int. von "&amp;(pkb+5)&amp;" - "&amp;(pga_1+5)&amp;" Hfz.Bergab"&amp;"Dauer: 20min.Int. mit "&amp;(pkb+5)&amp;" Hfz.Gesamtdauer: ca. 50 Minuten."</f>
        <v>#REF!</v>
      </c>
    </row>
    <row r="4" spans="1:1" x14ac:dyDescent="0.25">
      <c r="A4" s="8" t="e">
        <f>"Bergtour 1,2h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40min.Int. von "&amp;(pkb+5)&amp;" - "&amp;(pga_1+5)&amp;" Hfz.Bergab"&amp;"Dauer: 30min.Int. mit "&amp;(pkb+5)&amp;" Hfz.Gesamtdauer: ca.1 Stunden 15 Minuten."</f>
        <v>#REF!</v>
      </c>
    </row>
    <row r="5" spans="1:1" x14ac:dyDescent="0.25">
      <c r="A5" s="8" t="e">
        <f>"Bergtour 1,5h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45min.Int. von "&amp;(pkb+5)&amp;" - "&amp;(pga_1+5)&amp;" Hfz.Bergab"&amp;"Dauer: 40min.Int. mit "&amp;(pkb+5)&amp;" Hfz.Gesamtdauer: ca. 1,5h."</f>
        <v>#REF!</v>
      </c>
    </row>
    <row r="6" spans="1:1" x14ac:dyDescent="0.25">
      <c r="A6" s="8" t="e">
        <f>"Bergtour 2h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70min.Int. von "&amp;(pkb+5)&amp;" - "&amp;(pga_1+5)&amp;" Hfz.Bergab"&amp;"Dauer: 45min.Int. mit "&amp;(pkb+5)&amp;" Hfz.Gesamtdauer: ca.2 Stunden."</f>
        <v>#REF!</v>
      </c>
    </row>
    <row r="7" spans="1:1" x14ac:dyDescent="0.25">
      <c r="A7" s="8" t="e">
        <f>"Bergtour 3h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1,7h.Int. von "&amp;(pkb+5)&amp;" - "&amp;(pga_1+5)&amp;" Hfz.Bergab"&amp;"Dauer: 1,3h.Int. mit "&amp;(pkb+5)&amp;" Hfz.Gesamtdauer: ca.3h."</f>
        <v>#REF!</v>
      </c>
    </row>
    <row r="8" spans="1:1" x14ac:dyDescent="0.25">
      <c r="A8" s="8" t="e">
        <f>"Bergtour GA1 2h KB 1,5h – variabelBergtour mit aktivem Stockeinsatz"&amp;"Eingehen bis Ziel-Herzfrequenz erreicht wird im GA1 Bereich.Dauer: 5min.Int. von "&amp;(pkb+5)&amp;" - "&amp;(pga_1+5)&amp;" Hfz.Hauptteil im GA1 Bereich.Ruhige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"&amp;"Dauer: 2h.Int. von "&amp;(pkb+5)&amp;" - "&amp;(pga_1+5)&amp;" Hfz.Bergab"&amp;"Dauer: 1,5h.Int. mit "&amp;(pkb+5)&amp;" Hfz.Gesamtdauer: ca.3,5h."</f>
        <v>#REF!</v>
      </c>
    </row>
  </sheetData>
  <sheetProtection password="A960" sheet="1" objects="1" scenario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7"/>
  <sheetViews>
    <sheetView zoomScaleNormal="100" workbookViewId="0">
      <selection activeCell="A2" sqref="A2"/>
    </sheetView>
  </sheetViews>
  <sheetFormatPr baseColWidth="10" defaultColWidth="11.42578125" defaultRowHeight="15" x14ac:dyDescent="0.25"/>
  <cols>
    <col min="1" max="1" width="53.5703125" style="2" customWidth="1"/>
    <col min="2" max="16384" width="11.42578125" style="2"/>
  </cols>
  <sheetData>
    <row r="1" spans="1:1" x14ac:dyDescent="0.25">
      <c r="A1" s="3" t="s">
        <v>28</v>
      </c>
    </row>
    <row r="2" spans="1:1" x14ac:dyDescent="0.25">
      <c r="A2" s="4" t="e">
        <f>"Stabitraining (kurz)Aufwärmen auf einem beliebigen Cardio Gerät (Laufband, Ergo, etc): 15 min mit einer Int. von "&amp;(pkb)&amp;" - "&amp;(pga_1)&amp;" Hfz ("&amp;(wkb)&amp;" - "&amp;(wga_1)&amp;" Watt).Anschließend Stabitraining lt Plan (2 Durchgänge)Dein Stabi findest du in deinem Dropbox-Konto hinterlegt als PDF-Datei.Im Anschluss Abwärmen/Ausdauertraining: wieder an beliebigem Gerät mit 15 min mit einer Int. von "&amp;(pkb)&amp;" - "&amp;(pga_1)&amp;" Hfz ("&amp;(wkb)&amp;" - "&amp;(wga_1)&amp;" Watt)."</f>
        <v>#REF!</v>
      </c>
    </row>
    <row r="3" spans="1:1" x14ac:dyDescent="0.25">
      <c r="A3" s="4" t="e">
        <f>"Stabitraining (Standard)Aufwärmen auf einem beliebigen Cardio Gerät (Laufband, Ergo, etc): 30 min mit einer Int. von "&amp;(pkb)&amp;" - "&amp;(pga_1)&amp;" Hfz ("&amp;(wkb)&amp;" - "&amp;(wga_1)&amp;" Watt).Anschließend Stabitraining lt Plan (3 Durchgänge)Dein Stabi findest du in deinem Dropbox-Konto hinterlegt als PDF-Datei.Im Anschluss Abwärmen/Ausdauertraining: wieder an beliebigem Gerät mit 30 min mit einer Int. von "&amp;(pkb)&amp;" - "&amp;(pga_1)&amp;" Hfz ("&amp;(wkb)&amp;" - "&amp;(wga_1)&amp;" Watt)."</f>
        <v>#REF!</v>
      </c>
    </row>
    <row r="4" spans="1:1" x14ac:dyDescent="0.25">
      <c r="A4" s="4" t="e">
        <f>"Kraftzirkel (kurz)Aufwärmen:"&amp;" 15 min. locker mit einer Int. von "&amp;(pkb)&amp;" - "&amp;(pga_1)&amp;" Hfz ("&amp;(wkb)&amp;" - "&amp;(wga_1)&amp;" Watt) am Ergometer- variiere ein wenig mit deiner Trittfrequenz (von 50 bis 110).Anschließend Krafttraining lt Plan"&amp;"Die Anleitung für deinen Zirkel findest du in deinem Dropbox-Konto als PDF-Datei hinterlegt"&amp;"Nach dem Zirkel wieder 15 min. "&amp;"locker ausfahren mit einer Int. von "&amp;(pkb)&amp;" - "&amp;(pga_1)&amp;" Hfz ("&amp;(wkb)&amp;" - "&amp;(wga_1)&amp;" Watt)."</f>
        <v>#REF!</v>
      </c>
    </row>
    <row r="5" spans="1:1" x14ac:dyDescent="0.25">
      <c r="A5" s="4" t="e">
        <f>"Kraftzirkel (Standard)Aufwärmen:"&amp;" 30 min. locker mit einer Int. von "&amp;(pkb)&amp;" - "&amp;(pga_1)&amp;" Hfz ("&amp;(wkb)&amp;" - "&amp;(wga_1)&amp;" Watt) am Ergometer- variiere ein wenig mit deiner Trittfrequenz (von 50 bis 110).Anschließend Krafttraining lt Plan"&amp;"Die Anleitung für deinen Zirkel findest du in deinem Dropbox-Konto als PDF-Datei hinterlegt"&amp;"Nach dem Zirkel wieder 30 min. "&amp;"locker ausfahren mit einer Int. von "&amp;(pkb)&amp;" - "&amp;(pga_1)&amp;" Hfz ("&amp;(wkb)&amp;" - "&amp;(wga_1)&amp;" Watt)."</f>
        <v>#REF!</v>
      </c>
    </row>
    <row r="6" spans="1:1" ht="195" x14ac:dyDescent="0.25">
      <c r="A6" s="4" t="s">
        <v>29</v>
      </c>
    </row>
    <row r="7" spans="1:1" ht="195" x14ac:dyDescent="0.25">
      <c r="A7" s="4" t="s">
        <v>30</v>
      </c>
    </row>
  </sheetData>
  <sheetProtection sheet="1" objects="1" scenarios="1"/>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M11"/>
  <sheetViews>
    <sheetView workbookViewId="0">
      <selection sqref="A1:XFD1048576"/>
    </sheetView>
  </sheetViews>
  <sheetFormatPr baseColWidth="10" defaultColWidth="11.42578125" defaultRowHeight="15" x14ac:dyDescent="0.25"/>
  <cols>
    <col min="1" max="2" width="11.42578125" style="2"/>
    <col min="3" max="3" width="21.5703125" style="2" customWidth="1"/>
    <col min="4" max="4" width="24.42578125" style="2" customWidth="1"/>
    <col min="5" max="6" width="22.85546875" style="2" customWidth="1"/>
    <col min="7" max="7" width="23.85546875" style="2" customWidth="1"/>
    <col min="8" max="10" width="11.42578125" style="2"/>
    <col min="11" max="11" width="13.5703125" style="2" customWidth="1"/>
    <col min="12" max="12" width="14.85546875" style="2" customWidth="1"/>
    <col min="13" max="16384" width="11.42578125" style="2"/>
  </cols>
  <sheetData>
    <row r="1" spans="1:13" x14ac:dyDescent="0.25">
      <c r="A1" s="1" t="s">
        <v>31</v>
      </c>
      <c r="C1" s="1" t="s">
        <v>8</v>
      </c>
      <c r="D1" s="1" t="s">
        <v>13</v>
      </c>
      <c r="E1" s="1" t="s">
        <v>32</v>
      </c>
      <c r="F1" s="1" t="s">
        <v>33</v>
      </c>
      <c r="G1" s="1" t="s">
        <v>34</v>
      </c>
      <c r="H1" s="1" t="s">
        <v>35</v>
      </c>
      <c r="I1" s="1" t="s">
        <v>36</v>
      </c>
      <c r="J1" s="1" t="s">
        <v>37</v>
      </c>
      <c r="K1" s="1" t="s">
        <v>38</v>
      </c>
      <c r="L1" s="1" t="s">
        <v>39</v>
      </c>
      <c r="M1" s="1" t="s">
        <v>40</v>
      </c>
    </row>
    <row r="2" spans="1:13" x14ac:dyDescent="0.25">
      <c r="A2" s="1" t="s">
        <v>18</v>
      </c>
      <c r="C2" s="1" t="s">
        <v>10</v>
      </c>
      <c r="D2" s="1" t="s">
        <v>16</v>
      </c>
    </row>
    <row r="3" spans="1:13" x14ac:dyDescent="0.25">
      <c r="A3" s="1" t="s">
        <v>41</v>
      </c>
      <c r="C3" s="1" t="s">
        <v>11</v>
      </c>
    </row>
    <row r="4" spans="1:13" x14ac:dyDescent="0.25">
      <c r="A4" s="1" t="s">
        <v>27</v>
      </c>
      <c r="C4" s="1" t="s">
        <v>12</v>
      </c>
    </row>
    <row r="5" spans="1:13" x14ac:dyDescent="0.25">
      <c r="A5" s="1" t="s">
        <v>23</v>
      </c>
    </row>
    <row r="6" spans="1:13" x14ac:dyDescent="0.25">
      <c r="A6" s="1" t="s">
        <v>17</v>
      </c>
    </row>
    <row r="7" spans="1:13" x14ac:dyDescent="0.25">
      <c r="A7" s="1" t="s">
        <v>25</v>
      </c>
    </row>
    <row r="8" spans="1:13" x14ac:dyDescent="0.25">
      <c r="A8" s="1" t="s">
        <v>26</v>
      </c>
    </row>
    <row r="9" spans="1:13" x14ac:dyDescent="0.25">
      <c r="A9" s="1" t="s">
        <v>27</v>
      </c>
    </row>
    <row r="10" spans="1:13" x14ac:dyDescent="0.25">
      <c r="A10" s="1" t="s">
        <v>19</v>
      </c>
    </row>
    <row r="11" spans="1:13" x14ac:dyDescent="0.25">
      <c r="A11" s="1" t="s">
        <v>28</v>
      </c>
    </row>
  </sheetData>
  <sheetProtection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57"/>
  <sheetViews>
    <sheetView topLeftCell="A16" workbookViewId="0">
      <selection activeCell="H17" sqref="H17"/>
    </sheetView>
  </sheetViews>
  <sheetFormatPr baseColWidth="10" defaultColWidth="11.42578125" defaultRowHeight="15" x14ac:dyDescent="0.25"/>
  <cols>
    <col min="1" max="1" width="123.42578125" style="2" customWidth="1"/>
    <col min="2" max="16384" width="11.42578125" style="2"/>
  </cols>
  <sheetData>
    <row r="1" spans="1:1" x14ac:dyDescent="0.25">
      <c r="A1" s="21" t="s">
        <v>8</v>
      </c>
    </row>
    <row r="2" spans="1:1" x14ac:dyDescent="0.25">
      <c r="A2" s="22" t="e">
        <f>"Ausradeln nach dem Rennen – regenerative GrundlageneinheitLockere Ausfahrt im flachen Gelände zur aktiven Erholung. Die Trittfrequenz liegt konstant über 100 U/min, um die Durchblutung zu fördern und die Regeneration zu unterstützen.Intensität: "&amp;(pkb)&amp;" – "&amp;(pga_1)&amp;" HFZ(entspricht "&amp;(wkb)&amp;" – "&amp;(wga_1)&amp;" Watt)Dauer: 1,5 StundenZiel dieser Einheit ist es, den Stoffwechsel anzuregen, Muskelverspannungen zu lösen und den Körper sanft zu mobilisieren – ideal am Tag nach einem Wettkampf oder intensiven Training."</f>
        <v>#REF!</v>
      </c>
    </row>
    <row r="3" spans="1:1" x14ac:dyDescent="0.25">
      <c r="A3" s="22" t="e">
        <f>"Grundlagenausfahrt im flachen GeländeLockere Trainingseinheit zur Förderung der aeroben Basis. Die Fahrt erfolgt im flachen Terrain mit einer bewusst hohen Trittfrequenz von über 100 U/min,"&amp;" um die Bewegung ökonomisch und gelenkschonend zu gestalten.Intensität: "&amp;(pkb)&amp;" – "&amp;(pga_1)&amp;" HFZ(entspricht "&amp;(wkb)&amp;" – "&amp;(wga_1)&amp;" Watt)Dauer: 2 Stunden"&amp;"Diese Einheit eignet sich ideal zur Verbesserung"&amp;" der Grundlagenausdauer und zur aktiven Erholung. Sie kann sowohl als eigenständige Trainingseinheit als auch "&amp;"zur Regeneration nach intensiven Belastungen genutzt werden."</f>
        <v>#REF!</v>
      </c>
    </row>
    <row r="4" spans="1:1" x14ac:dyDescent="0.25">
      <c r="A4" s="22" t="e">
        <f>"Bergtraining – lange BelastungseinheitHeute steht gezieltes Bergtraining auf dem Programm. Wähle einen durchgehenden Anstieg mit einer Länge von mindestens 30 Minuten."&amp;"Einrollen: Beginne mit einer lockeren Fahrt im Grundlagenbereich bei einer Intensität von "&amp;(pkb)&amp;" – "&amp;(pga_1)&amp;" HFZ(entspricht "&amp;(wkb)&amp;" – "&amp;(wga_1)&amp;" Watt)"&amp;"Hauptteil: Fahre den ausgewählten Anstieg zweimal mit einer Intensität von "&amp;(pga_1)&amp;" – "&amp;(pga_2)&amp;" HFZ(entspricht "&amp;(wga_1)&amp;" – "&amp;(wga_2)&amp;" Watt)"&amp;"Die Trittfrequenz kannst du nach persönlicher Vorliebe wählen – je nach Zielsetzung auch gerne etwas niedriger für mehr Kraftausdauer."&amp;"Gesamtdauer: 2 Stunden"&amp;"Diese Einheit verbessert deine bergspezifische Ausdauer und Kraftausdauer und eignet sich ideal zur Vorbereitung auf längere Anstiege im Wettkampf oder bei "&amp;"Touren."</f>
        <v>#REF!</v>
      </c>
    </row>
    <row r="5" spans="1:1" x14ac:dyDescent="0.25">
      <c r="A5" s="22" t="e">
        <f>"Bergtraining – 4×20 Minuten Intervalle (Gesamtdauer: 3 Stunden)"&amp;"Heute steht ein intensives Bergtraining auf dem Programm. Wähle einen durchgehenden Anstieg mit einer Gesamtlänge von mindestens 90 Minuten, um die Intervalle ohne Unterbrechung absolvieren zu können."&amp;"Einrollen: Beginne mit einer lockeren Fahrt im Grundlagenbereich bei einer Intensität von"&amp;(pkb)&amp;" – "&amp;(pga_1)&amp;" HFZ"&amp;"(entspricht "&amp;(wkb)&amp;" – "&amp;(wga_1)&amp;" Watt)Hauptteil:Fahre den gewählten Anstieg 4×20 Minuten mit einer Intensität von"&amp;(pga_1)&amp;" – "&amp;(pga_2)&amp;" HFZ(entspricht "&amp;(wga_1)&amp;" – "&amp;(wga_2)&amp;" Watt)"&amp;"Die Trittfrequenz kannst du nach persönlicher Vorliebe wählen – je nach Zielsetzung auch etwas niedriger für mehr Kraftausdauer.Pause zwischen den Intervallen:"&amp;"Nach jedem 20-Minuten-Intervall folgt eine 15-minütige Erholungsphase im Grundlagenbereich bei"&amp;(pkb)&amp;" – "&amp;(pga_1)&amp;" HFZ(entspricht "&amp;(wkb)&amp;" – "&amp;(wga_1)&amp;" Watt)Wiederhole diesen Ablauf, bis du alle vier Intervalle absolviert hast."&amp;"Gesamtdauer der Einheit: 3 Stunden"&amp;"Diese Einheit fördert gezielt deine bergspezifische Ausdauer,"&amp;" Kraftausdauer und mentale Belastbarkeit – ideal zur Vorbereitung auf längere Anstiege bei Rennen oder Touren."</f>
        <v>#REF!</v>
      </c>
    </row>
    <row r="6" spans="1:1" x14ac:dyDescent="0.25">
      <c r="A6" s="22" t="e">
        <f>"Bergtraining – lange Intervalle (2×45 Minuten, Gesamtdauer: 3 Stunden)Heute steht ein "&amp;"ausdauerorientiertes Bergtraining auf dem Programm. Wähle einen durchgehenden Anstieg mit einer Länge von mindestens 45 Minuten, idealerweise mit gleichmäßiger Steigung."&amp;"Einrollen: Beginne mit einer lockeren Fahrt im Grundlagenbereich bei einer Intensität von"&amp;(pkb)&amp;" – "&amp;(pga_1)&amp;" HFZ"&amp;"(entspricht "&amp;(wkb)&amp;" – "&amp;(wga_1)&amp;" Watt)Hauptteil:Absolviere den gewählten Anstieg "&amp;"zweimal für jeweils 45 Minuten mit einer Intensität von"&amp;(pga_1)&amp;" – "&amp;(pga_2)&amp;" HFZ(entspricht "&amp;(wga_1)&amp;" – "&amp;(wga_2)&amp;" Watt)"&amp;"Die Trittfrequenz kannst du nach persönlicher Vorliebe wählen – je nach Trainingsziel auch etwas niedriger für mehr Kraftausdauer."&amp;"Gesamtdauer der Einheit: 3 StundenDiese Einheit ist ideal zur Verbesserung der "&amp;"bergspezifischen Ausdauer, mentalen Belastbarkeit und gleichmäßigen Leistungsentfaltung über längere Zeiträume."</f>
        <v>#REF!</v>
      </c>
    </row>
    <row r="7" spans="1:1" x14ac:dyDescent="0.25">
      <c r="A7" s="22" t="e">
        <f>"EB-Bereich - 3 x 5Kraftausdauer an einem Anstiege mit ca. 5% Steigung.Aufwärmen: 5 Minuten bis zur Zielherzfrequenz. Anschließend 30 Minuten im GA1 Bereich aufwärmen mit einer Int. von "&amp;(pkb)&amp;" - "&amp;(pga_1)&amp;" Hfz. ("&amp;(wkb)&amp;" - "&amp;(wga_1)&amp;" Watt).Hauptteil: 3x5´ Intervalle nach folgendem Muster: (Achte auf die Trittfrequenz)5min im SB Bereich: Int. von "&amp;(pga_2)&amp;" - "&amp;(psb)&amp;" Hfz. ("&amp;(wga_2)&amp;" - "&amp;(wsb)&amp;" Watt) mit ca. Trittfrequenz 70rpm, im Sitzen.Anschließend: 15 min ganz locker im GA1 mit einer Int. von "&amp;(pkb)&amp;" - "&amp;(pga_1)&amp;" Hfz ("&amp;(wkb)&amp;" - "&amp;(wga_1)&amp;" Watt) Trittfrequenz ca. 100rpm5min im SB Bereich: Int. von "&amp;(pga_2)&amp;" - "&amp;(psb)&amp;" Hfz ("&amp;(wga_2)&amp;" - "&amp;(wsb)&amp;" Watt) mit ca. Trittfrequenz 90rpm, im Sitzen.Anschließend: 15 min ganz locker im GA1 mit einer Int. von "&amp;(pkb)&amp;" - "&amp;(pga_1)&amp;" Hfz ("&amp;(wkb)&amp;" - "&amp;(wga_1)&amp;" Watt) Trittfrequenz ca. 100rpm5min im EB Bereich: Int. von "&amp;(pga_2)&amp;" - "&amp;(psb)&amp;" Hfz ("&amp;(wga_2)&amp;" - "&amp;(wsb)&amp;" Watt) mit ca Trittfrequenz 110rpm, im Sitzen.Anschließend machst du die 2h30´mit GA1 voll mit einer Int. von "&amp;(pkb)&amp;" - "&amp;(pga_1)&amp;" Hfz ("&amp;(wkb)&amp;" - "&amp;(wga_1)&amp;" Watt) und einer Trittfrequenz ca 100 rpm."</f>
        <v>#REF!</v>
      </c>
    </row>
    <row r="8" spans="1:1" x14ac:dyDescent="0.25">
      <c r="A8" s="22" t="e">
        <f>"Extensive Kraftausdauer – Gesamtdauer: 2 StundenZiel der Einheit:"&amp;"Verbesserung der muskulären Ausdauerleistung und der Kraftausdauer s"&amp;"peziell für längere Belastungen im Gelände. Die niedrige Trittfrequenz fördert die Kraftentwicklung in den Beinen, während die lange Dauer die Ermüdungsresistenz erhöht."&amp;"1. Aufwärmen – 15–20 Minuten"&amp;"Lockeres Einrollen mit maximaler Intensität von"&amp;pkb&amp;" – "&amp;pga_1&amp;" Hfz"&amp;""&amp;wkb&amp;" – "&amp;wga_1&amp;" Watt"&amp;"2. Hauptteil – 2 × 30 Minuten KraftausdauerFahre im kupierten bis bergigen Gelände zwei Intervalle à 30 Minuten:Intensität: "&amp;pga_1&amp;" – "&amp;pga_2&amp;" Hfz"&amp;"Leistung: "&amp;wga_1&amp;" – "&amp;wga_2&amp;" WattTrittfrequenz: kraftbetont, 50–70 U/min"&amp;"Erholungsphase zwischen den Intervallen:"&amp;"Dauer: ca. 20 Minuten lockeres RollenIntensität: "&amp;pkb&amp;" – "&amp;pga_1&amp;" HfzLeistung: "&amp;wkb&amp;" – "&amp;wga_1&amp;" Watt"&amp;"Gesamtdauer: 2 Stunden"</f>
        <v>#REF!</v>
      </c>
    </row>
    <row r="9" spans="1:1" x14ac:dyDescent="0.25">
      <c r="A9" s="22" t="e">
        <f>"Grundlagenausfahrt mit variierender Trittfrequenz – Dauer: 2 Stunden"&amp;"Ziel der Einheit:Verbesserung der Grundlagenausdauer bei gleichzeitiger Schulung der "&amp;"Bewegungsökonomie durch gezielte Variation der Trittfrequenz. Die Anpassung der Kadenz fördert die Koordination und hilft, unterschiedliche Belastungsbereiche effizient zu nutzen."&amp;"Beschreibung:"&amp;"Fahre eine Grundlagenausfahrt im hügeligen Gelände mit bewusst variierender Trittfrequenz (TF) zwischen über 70 bis 120 U/min."&amp;"Achte aktiv darauf, die Kadenz regelmäßig zu verändern – z. B. abschnittsweise oder in Intervallen."&amp;"Intensität: "&amp;(pkb)&amp;" – "&amp;(pga_1)&amp;" Herzfrequenz"&amp;"Leistung: "&amp;(wkb)&amp;" – "&amp;(wga_1)&amp;" Watt"&amp;"Dauer: 2 Stunden"</f>
        <v>#REF!</v>
      </c>
    </row>
    <row r="10" spans="1:1" x14ac:dyDescent="0.25">
      <c r="A10" s="22" t="e">
        <f>"KA-Bereich – 3 × 5 Minuten Kraftausdauer am Berg"&amp;"Gesamtdauer: ca. 2:30 StundenZiel der Einheit:Gezielte Verbesserung der Kraftausdauer durch"&amp;" bergauf-Intervalle mit niedriger Trittfrequenz. Die Belastung im GA2-Bereich bei 5 % Steigung fördert die muskuläre Leistungsfähigkeit und die Fähigkeit, längere Belastungen mit Kraft zu bewältigen.1. Aufwärmen"&amp;"5 Minuten bis zur ZielherzfrequenzDanach 30 Minuten locker rollen mit:Intensität: "&amp;(pkb)&amp;" – "&amp;(pga_1)&amp;" HfzLeistung: "&amp;(wkb)&amp;" – "&amp;(wga_1)&amp;" Watt2. Hauptteil – 3 × 5 Minuten Intervalle"&amp;"Intervall 1:5 Minuten im GA2-Bereich"&amp;"Intensität: "&amp;(pga_1)&amp;" – "&amp;(pga_2)&amp;" HfzLeistung: "&amp;(wga_1)&amp;" – "&amp;(wga_2)&amp;" WattTrittfrequenz: ca. 40 rpm, im Sitzen"&amp;"Anschließend: 15 Minuten locker rollen"&amp;"Intensität: "&amp;(pkb)&amp;" – "&amp;(pga_1)&amp;" HfzLeistung: "&amp;(wkb)&amp;" – "&amp;(wga_1)&amp;" Watt"&amp;"Trittfrequenz: ca. 100 rpmIntervall 2:"&amp;"5 Minuten im GA2-Bereich"&amp;"Intensität: "&amp;(pga_1)&amp;" – "&amp;(pga_2)&amp;" HfzLeistung: "&amp;(wga_1)&amp;" – "&amp;(wga_2)&amp;" WattTrittfrequenz: ca. 50 rpm, im SitzenAnschließend: 15 Minuten locker rollen"&amp;"Intensität: "&amp;(pkb)&amp;" – "&amp;(pga_1)&amp;" HfzLeistung: "&amp;(wkb)&amp;" – "&amp;(wga_1)&amp;" WattTrittfrequenz: ca. 100 rpmIntervall 3:"&amp;"5 Minuten im GA2-Bereich"&amp;"Intensität: "&amp;(pga_1)&amp;" – "&amp;(pga_2)&amp;" HfzLeistung: "&amp;(wga_1)&amp;" – "&amp;(wga_2)&amp;" WattTrittfrequenz: ca. 60 rpm, im Sitzen"&amp;"3. Ausrollen / GA1 auffüllen"&amp;"Fahre die restliche Zeit locker weiter, bis 2:30 Stunden voll sind"&amp;"Intensität: "&amp;(pkb)&amp;" – "&amp;(pga_1)&amp;" HfzLeistung: "&amp;(wkb)&amp;" – "&amp;(wga_1)&amp;" Watt"&amp;"Trittfrequenz: ca. 100 rpm"</f>
        <v>#REF!</v>
      </c>
    </row>
    <row r="11" spans="1:1" ht="204.75" customHeight="1" x14ac:dyDescent="0.25">
      <c r="A11" s="22" t="e">
        <f>"Lange Radeinheit Straße – flach"&amp;"Dauer: 4 StundenZiel der Einheit:Aufbau und Festigung der aeroben Grundlagenausdauer "&amp;"durch eine lange, gleichmäßige Belastung im unteren Intensitätsbereich. Die flache Strecke ermöglicht eine konstante Tretarbeit ohne große Leistungsspitzen – ideal für Ausdauerentwicklung und Fettstoffwechseltraining."&amp;"Beschreibung:"&amp;"Heute steht eine lange Radeinheit auf der Straße auf dem Programm.Wähle eine schöne Runde, die vorwiegend flach verläuft und dir ein gleichmäßiges Fahren ermöglicht."&amp;"Intensität: "&amp;(pkb)&amp;" – "&amp;(pga_1)&amp;" HerzfrequenzLeistung: "&amp;(wkb)&amp;" – "&amp;(wga_1)&amp;" Watt""&amp;"</f>
        <v>#REF!</v>
      </c>
    </row>
    <row r="12" spans="1:1" ht="170.25" customHeight="1" x14ac:dyDescent="0.25">
      <c r="A12" s="22" t="e">
        <f>"Lange Radeinheit inklusive BergDauer: 4 StundenZiel der Einheit:Aufbau der "&amp;"Grundlagenausdauer mit zusätzlicher Belastung durch längere Anstiege. Die Kombination aus"&amp;" flachen Abschnitten und Passagen mit Steigung fördert die aerobe Kapazität, die Kraftausdauer und die Fähigkeit, "&amp;"auch bei längerer Belastung im vorgegebenen Intensitätsbereich zu bleiben.Beschreibung:Heute steht eine "&amp;"lange Radeinheit auf der Straße auf dem Programm."&amp;"Wähle eine schöne Runde, die vorwiegend flach ist, aber ruhig auch ein oder zwei Pässe enthalten darf."&amp;"Wichtig: Halte dich konsequent an die vorgegebene Herzfrequenz!"&amp;"Intensität: "&amp;(pkb)&amp;" – "&amp;(pga_1)&amp;" HerzfrequenzLeistung: "&amp;(wkb)&amp;" – "&amp;(wga_1)&amp;" Watt"</f>
        <v>#REF!</v>
      </c>
    </row>
    <row r="13" spans="1:1" x14ac:dyDescent="0.25">
      <c r="A13" s="22" t="e">
        <f>"Rad mit hoher Trittfrequenz"&amp;"Dauer: 2 StundenZiel der Einheit:Verbesserung der Bewegungsökonomie"&amp;" und der neuromuskulären Koordination durch gezieltes Fahren mit hoher Trittfrequenz. Diese Einheit hilft dir, "&amp;"effizienter zu pedalieren und deine Muskulatur auf schnelle Bewegungsabläufe vorzubereiten.Beschreibung:Fahre heute eine Radeinheit im möglichst flachen "&amp;"Gelände.Der Fokus liegt auf einer hohen Trittfrequenz – versuche,"&amp;" über weite Strecken mit 100–120 U/min zu fahren. Variiere die Kadenz bewusst, um unterschiedliche Muskelgruppen zu"&amp;" aktivieren.Intensität: "&amp;(pkb)&amp;" – "&amp;(pga_1)&amp;" HerzfrequenzLeistung: "&amp;(wkb)&amp;" – "&amp;(wga_1)&amp;" Watt"</f>
        <v>#REF!</v>
      </c>
    </row>
    <row r="14" spans="1:1" x14ac:dyDescent="0.25">
      <c r="A14" s="22" t="e">
        <f>"RegenerationsausfahrtDauer: max. 1 Stunde"&amp;"Ziel der Einheit:Förderung der aktiven Erholung nach intensiven Belastungen. Die niedrige"&amp;" Intensität unterstützt die Durchblutung, den Stoffwechsel und die muskuläre Regeneration – ohne zusätzliche Ermüdung.Beschreibung:Fahre heute eine sehr lockere Einheit, idealerweise auf flachem Terrain"&amp;".Halte die Intensität bewusst niedrig – es geht ausschließlich um Erholung, "&amp;"nicht um Trainingseffekt.Intensität: bis max. "&amp;(pkb)&amp;" HerzfrequenzLeistung: "&amp;(wkb)&amp;" Watt"</f>
        <v>#REF!</v>
      </c>
    </row>
    <row r="15" spans="1:1" ht="99.75" customHeight="1" x14ac:dyDescent="0.25">
      <c r="A15" s="22" t="e">
        <f>"Schnelligkeitstraining"&amp;"Dauer: ca. 1 StundeZiel der Einheit:Verbesserung der neuromuskulären Aktivieru"&amp;"ng und der Bewegungsschnelligkeit durch gezielte Intervalle mit sehr hoher Trittfrequenz. Diese Einheit fördert die Koordination, Reaktionsfähigkeit und Ökonomie bei schnellen Bewegungsabläufen – ohne hohe Leistungswerte."&amp;"1. Aufwärmen – 20 MinutenIntensität: "&amp;(pkb)&amp;" – "&amp;(pga_1)&amp;" HerzfrequenzLeistung: "&amp;(wkb)&amp;" – "&amp;(wga_1)&amp;" WattTrittfre"&amp;"quenz: ca. "&amp;"100 rpm"&amp;"2. Hauptteil – 3 × 3 Minuten Schnelligkeit"&amp;"Inte"&amp;"nsität: "&amp;(pkb)&amp;" – "&amp;(pga_1)&amp;" Herzfrequenz"&amp;"Leistung: "&amp;(wkb)&amp;" – "&amp;(wga_1)&amp;" Watt"&amp;"Trittfrequenz: 120–130 rpm"&amp;"Hinweis: Die Wattwerte werden dabei natürlich geringer, "&amp;"damit du im GA1-Bereich blei"&amp;"bst.3. Pausen – jeweils 3 MinutenIntensität: "&amp;(pkb)&amp;" – "&amp;(pga_1)&amp;" Herzfrequenz"&amp;"Leist"&amp;"ung: "&amp;(wkb)&amp;" – "&amp;(wga_1)&amp;" Watt"&amp;"Trittf"&amp;"requenz: ca. 90 rpm4. Ausrollen"&amp;"Fahre "&amp;"nac"&amp;"h den Intervallen locker weiter, bis die 1 Stunde voll ist."&amp;""</f>
        <v>#REF!</v>
      </c>
    </row>
    <row r="16" spans="1:1" ht="225" customHeight="1" x14ac:dyDescent="0.25">
      <c r="A16" s="22" t="e">
        <f>"TechniktrainingDauer: ca. 1,5 Stunden"&amp;"Ziel der Einheit:Verbesserung deiner Fahrtechnik"&amp;" und Trailkontrolle. Durch bewusstes Fahren in technisch anspruchsvollem Gelände schulst du Balance,"&amp;" Linienwahl, Kurventechnik und Bewegungskoordination – ohne Fokus auf hohe Leistung.Beschreibung:"&amp;"Heute steht ein gezieltes Techniktraining auf dem "&amp;"Programm.Suche dir einen Trail, der dich fordert, aber durchgehend"&amp;" fahrbar ist – idealerweise mit abwechslungsreichen"&amp;" Passagen (Kurven, Wurzeln, kleine Stufen etc.).Du fährst die gesamte Einheit mit einer Intensität von:"&amp;pkb&amp;" – "&amp;pga_1&amp;" Hfz"&amp;wkb&amp;" – "&amp;wga_1&amp;" WattTechnikblock – ca. 20 MinutenWähle einen Abschnitt mit technischem Anspruch und fahre dort mit:Sehr hoher TrittfrequenzIntensität: "&amp;pga_1&amp;" – "&amp;pga_2&amp;" HfzLeistung: "&amp;wga_1&amp;" – "&amp;wga_2&amp;" WattAusrollen / AuffüllenFahre anschließend locker weiter, bis du 1,5 Stunden voll"&amp;" hast."</f>
        <v>#REF!</v>
      </c>
    </row>
    <row r="17" spans="1:1" x14ac:dyDescent="0.25">
      <c r="A17" s="22" t="e">
        <f>"Techniktraining 5 mal 2 bis 4minArbeiten an deiner Technik steht heute am Programm. Deine Hfz. kann in den downhills ruhig auf max "&amp;(pwk)&amp;" Hfz gehen.Such dir einen recht schweren Trail aus, der die fordert und bergab geht.Du solltest ca. 2 bis 4min für diesen Trail benötigen. Merk die den Startpunk sowie den Zielpunkt. Zuerst fährst du dich 45min mit einer Int. von "&amp;(pkb)&amp;" - "&amp;(pga_1)&amp;" Hfz ("&amp;(wkb)&amp;" - "&amp;(wga_1)&amp;" Watt) warm.Dann fährst du 5mal diesen Trail auf Zeit und versuchst dich über die Zeit, welche du mitstoppst zu puschen. Gehe an dein Limit.Nach dem Technikteil machst du die 2 Stunden voll."</f>
        <v>#REF!</v>
      </c>
    </row>
    <row r="18" spans="1:1" ht="128.25" x14ac:dyDescent="0.25">
      <c r="A18" s="22" t="s">
        <v>9</v>
      </c>
    </row>
    <row r="19" spans="1:1" x14ac:dyDescent="0.25">
      <c r="A19" s="22" t="e">
        <f>"Ausfahrt NÜCHTERN 2h"&amp;"Heute steht Stoffwechseltraining am Programm. Das erste Mal kann dir"&amp;" dieses Training recht hart vorkommen. Von Mal zu Mal sollte es aber immer besser werden und es wird dir dann leichter fallen. "&amp;" Mach dieses Training gleich in der Früh.Schau, dass du diese Grundlagenausfahrt mit leichter Trittfrequenz (TF) von über 100 U/min. im flachen Gelände mit einer Int. von "&amp;(pkb)&amp;" - "&amp;(pga_1)&amp;" Hfz. ("&amp;(wkb)&amp;" - "&amp;(wga_1)&amp;" Watt) absolvierst.Dauer: 2"&amp;"Stunden"</f>
        <v>#REF!</v>
      </c>
    </row>
    <row r="20" spans="1:1" x14ac:dyDescent="0.25">
      <c r="A20" s="22" t="e">
        <f>"Ausfahrt NÜCHTERN 3h"&amp;"Heute steht Stoffwechseltraining am Programm. Das erste Mal kann dir"&amp;" dieses Training recht hart vorkommen. Von Mal zu Mal sollte es aber immer besser werden und es wird dir dann leichter fallen. "&amp;"Mach dieses Training gleich in der Früh.Schau, dass du diese Grundlagenausfahrt mit leichter Trittfrequenz (TF) von über 100 U/min. im flachen Gelände mit einer Int. von "&amp;(pkb)&amp;" - "&amp;(pga_1)&amp;" Hfz. ("&amp;(wkb)&amp;" - "&amp;(wga_1)&amp;" Watt) absolvierst.Dauer: 3 "&amp;"Stunden"</f>
        <v>#REF!</v>
      </c>
    </row>
    <row r="21" spans="1:1" x14ac:dyDescent="0.25">
      <c r="A21" s="22" t="e">
        <f>"“Drüber-Traininer“ 3h"&amp;"Gestern hattest du ein langes, hartes Training oder sogar einen Wettkampf. Es kann sein, dass du heute müde bist und dich eher schlecht fühlst. "&amp;"Heute solltest du aber bewusst länger fahren und nicht zu sehr auf deinen Körper hören.Dieses Training bringt nicht enorm weiter "&amp;"und verschafft dir einiges an Härte.Schau, "&amp;"dass du diese Grundlagenausfahrt mit leichter Trittfrequenz (TF) von über 100 U/min. im flachen Gelände mit einer Int. von "&amp;(pkb)&amp;" - "&amp;(pga_1)&amp;" Hfz. ("&amp;(wkb)&amp;" - "&amp;(wga_1)&amp;" Watt) absolvierst.Dauer: 3 "&amp;"Stunden"</f>
        <v>#REF!</v>
      </c>
    </row>
    <row r="22" spans="1:1" x14ac:dyDescent="0.25">
      <c r="A22" s="22" t="e">
        <f>"“Drüber-Traininer“ 4h"&amp;"Gestern hattest du ein langes, hartes Training oder sogar einen Wettkampf. Es kann sein, dass du heute müde bist und dich eher schlecht fühlst. "&amp;"Heute solltest du aber bewusst länger fahren und nicht zu sehr auf deinen Körper hören.Dieses Training bringt nicht enorm weiter "&amp;"und verschafft dir einiges an Härte.Schau, "&amp;"dass du diese Grundlagenausfahrt mit leichter Trittfrequenz (TF) von über 100 U/min. im flachen Gelände mit einer Int. von "&amp;(pkb)&amp;" - "&amp;(pga_1)&amp;" Hfz. ("&amp;(wkb)&amp;" - "&amp;(wga_1)&amp;" Watt) absolvierst.Dauer: 4 "&amp;"Stunden"</f>
        <v>#REF!</v>
      </c>
    </row>
    <row r="23" spans="1:1" x14ac:dyDescent="0.25">
      <c r="A23" s="23"/>
    </row>
    <row r="24" spans="1:1" x14ac:dyDescent="0.25">
      <c r="A24" s="24" t="s">
        <v>10</v>
      </c>
    </row>
    <row r="25" spans="1:1" x14ac:dyDescent="0.25">
      <c r="A25" s="25" t="e">
        <f>"Intervalltraining 7x3min20 Minuten im Grundlagenbereich einfahren mit einer Int. von "&amp;(pkb)&amp;" - "&amp;(pga_1)&amp;" Hfz ("&amp;(wkb)&amp;" - "&amp;(wga_1)&amp;" Watt) - 100 U/min, dann 3 Minuten mit einer Int. von "&amp;(pga_2)&amp;" - "&amp;(psb)&amp;" Hfz ("&amp;(wga_2)&amp;" - "&amp;(wsb)&amp;" Watt) - 60-70 U/min, dann wieder 3 Min mit einer Int. von "&amp;(pkb)&amp;" - "&amp;(pga_1)&amp;" Hfz ("&amp;(wkb)&amp;" - "&amp;(wga_1)&amp;" Watt) u.s.w.Mach insgesamt 7 Intervalle: dh. 7 mal 3min.Am Ende mach die 2,5h voll mit einer Int. von "&amp;(pkb)&amp;" - "&amp;(pga_1)&amp;" Hfz ("&amp;(wkb)&amp;" - "&amp;(wga_1)&amp;" Watt)."</f>
        <v>#REF!</v>
      </c>
    </row>
    <row r="26" spans="1:1" x14ac:dyDescent="0.25">
      <c r="A26" s="25" t="e">
        <f>"2x10minIntervalltraining an der Schwelle.Gut aufwärmen: 30 min mit einer Int. von "&amp;(pkb)&amp;" - "&amp;(pga_1)&amp;" Hfz ("&amp;(wkb)&amp;" - "&amp;(wga_1)&amp;" Watt).Intervalltraining nach folgendem Muster: 10 Minuten mit einer Int. von "&amp;(pga_2)&amp;" - "&amp;(psb)&amp;" Hfz ("&amp;(wga_2)&amp;" - "&amp;(wsb)&amp;" Watt) anschließend 10 Minuten mit einer Int. von "&amp;(pkb)&amp;" - "&amp;(pga_1)&amp;" Hfz ("&amp;(wkb)&amp;" - "&amp;(wga_1)&amp;" Watt).Dann nochmals 10 Minuten mit einer Int. von "&amp;(pga_2)&amp;" - "&amp;(psb)&amp;" Hfz ("&amp;(wga_2)&amp;" - "&amp;(wsb)&amp;" Watt).Insgesamt machst du 2 Intervalle und zum Schluss machst du die 2 Stunden Trainingszeit voll im GA1-Bereich."</f>
        <v>#REF!</v>
      </c>
    </row>
    <row r="27" spans="1:1" x14ac:dyDescent="0.25">
      <c r="A27" s="25" t="e">
        <f>"4x4Intervalltraining an der Schwelle.Gut aufwärmen: 30 Minuten mit einer Int. von "&amp;(pkb)&amp;" - "&amp;(pga_1)&amp;" Hfz ("&amp;(wkb)&amp;" - "&amp;(wga_1)&amp;" Watt).Intervalltraining nach folgendem Muster: 4 Minuten mit einer Int. von "&amp;(pga_2)&amp;" - "&amp;(psb)&amp;" Hfz ("&amp;(wga_2)&amp;" - "&amp;(wsb)&amp;" Watt).Anschließend 4 Minuten mit einer Int. von "&amp;(pkb)&amp;" - "&amp;(pga_1)&amp;" Hfz ("&amp;(wkb)&amp;" - "&amp;(wga_1)&amp;" Watt).Insgesamt machst du 4 Intervalle zum Schluss machst du 2 Stunden im GA1-Berich."</f>
        <v>#REF!</v>
      </c>
    </row>
    <row r="28" spans="1:1" x14ac:dyDescent="0.25">
      <c r="A28" s="25" t="e">
        <f>"Extensive Kraft - 2 mal 15min sitzend/stehend.Aufwärmen Mindestens 30min. mit einer Int. von "&amp;(pkb)&amp;" - "&amp;(pga_1)&amp;" Hfz ("&amp;(wkb)&amp;" - "&amp;(wga_1)&amp;" Watt).Hauptteil: 2x15min. Intervalle mit einer Int. von "&amp;(pga_1)&amp;" - "&amp;(pga_2)&amp;" Hfz ("&amp;(wga_1)&amp;" - "&amp;(wga_2)&amp;" Watt) kraftbetont mit ca. 50-60 U/min. -- dabei jeweils 3min. sitzend, 3min. stehend usw... - die 20min. Pause gestaltest du ganz leichtfüßig und mit einer Int. von "&amp;(pkb)&amp;" - "&amp;(pga_1)&amp;" Hfz ("&amp;(wkb)&amp;" - "&amp;(wga_1)&amp;" Watt).Gesamtdauer: 2 Stunden."</f>
        <v>#REF!</v>
      </c>
    </row>
    <row r="29" spans="1:1" x14ac:dyDescent="0.25">
      <c r="A29" s="25" t="e">
        <f>"Krafttraining (progressiv 3x9min. Berg)Aufwärmen: Mindestens 30min. mit einer Int. von "&amp;(pkb)&amp;" - "&amp;(pga_1)&amp;" Hfz ("&amp;(wkb)&amp;" - "&amp;(wga_1)&amp;" Watt) einrollenHauptteil: 3x9min. kraftbetont am Berg nach folgendem Muster: (achte auf die TF von 50-60 U/min.)3min. mit einer Int. von "&amp;(pga_1)&amp;" - "&amp;(pga_1)&amp;" Hfz ("&amp;(wga_1)&amp;" - "&amp;(wga_2)&amp;" Watt) sofort anschließend 3min. mit einer Int. von "&amp;(pga_2)&amp;" - "&amp;(psb)&amp;" Hfz ("&amp;(wga_2)&amp;" - "&amp;(wsb)&amp;" Watt)sofort anschließend 3min. mit einer Int. von "&amp;(pga_1)&amp;" - "&amp;(pga_1)&amp;" Hfz ("&amp;(wga_1)&amp;" - "&amp;(wga_2)&amp;" Watt).als Pause mindestens 15min. locker regenerativ rollenDu machst diese Intervalle dann 3mal.Dauer: 2,5 Stunden."</f>
        <v>#REF!</v>
      </c>
    </row>
    <row r="30" spans="1:1" x14ac:dyDescent="0.25">
      <c r="A30" s="25" t="e">
        <f>"Motorik: TempoAufwärmen: Mindestens 30min. mit Int. von "&amp;(pkb)&amp;" - "&amp;(pga_1)&amp;" Hfz ("&amp;(wkb)&amp;" - "&amp;(wga_1)&amp;" Watt) einrollen.Hauptteil: 60 Minuten Tempotraining hinter Auto oder Motorad mit einer Int. von höchstens Int. von "&amp;(pga_2)&amp;" - "&amp;(psb)&amp;" Hfz ("&amp;(wga_2)&amp;" - "&amp;(wsb)&amp;" Watt) (achte dabei nur auf die Pulsvorgabe - Wattvorgaben sind nicht zielführend...)!!! Wichtig: vor allem die hohe TF von über 120 U/min!!!Dauer 2 Stunden."</f>
        <v>#REF!</v>
      </c>
    </row>
    <row r="31" spans="1:1" x14ac:dyDescent="0.25">
      <c r="A31" s="25" t="e">
        <f>"Schwelle 3x5min gleichmäßigAufwärmen: Mindestens 30min. mit einer Int. von "&amp;(pkb)&amp;" - "&amp;(pga_1)&amp;" Hfz ("&amp;(wkb)&amp;" - "&amp;(wga_1)&amp;" Watt).Hauptteil: 3x5min. Schwellen-Intervalle mit einer Int. von Int. von "&amp;(pga_2)&amp;" - "&amp;(psb)&amp;" Hfz ("&amp;(wga_2)&amp;" - "&amp;(wsb)&amp;" Watt) - die 10min. Pausen gestaltest du ganz leichtfüßig mit einer Int. von "&amp;(pkb)&amp;" - "&amp;(pga_1)&amp;" Hfz ("&amp;(wkb)&amp;" - "&amp;(wga_1)&amp;" Watt).Nach den Intervallen machst du die 3 Stunden mit einer Int. von "&amp;(pkb)&amp;" - "&amp;(pga_1)&amp;" Hfz ("&amp;(wkb)&amp;" - "&amp;(wga_1)&amp;" Watt) voll."</f>
        <v>#REF!</v>
      </c>
    </row>
    <row r="32" spans="1:1" x14ac:dyDescent="0.25">
      <c r="A32" s="25" t="e">
        <f>"Stufenprogramm KB-WK - 3mal 10 minAufwärmen: Mindestens 15min. mit max Int. von "&amp;(pkb)&amp;" - "&amp;(pga_1)&amp;" Hfz ("&amp;(wkb)&amp;" - "&amp;(wga_1)&amp;" Watt) einrollen.Hauptteil: 3x10min. folgenden Intervallen mit 80-90 U/min. 2min. mit einer Int. von max. "&amp;(pkb)&amp;" Hfz ("&amp;(wkb)&amp;" Watt) - (jeweils bis zum Ende der zweiten Minute sollst du den Endwert erreicht haben)2min. mit einer Int. von "&amp;(pkb)&amp;" - "&amp;(pga_1)&amp;" Hfz ("&amp;(wkb)&amp;" - "&amp;(wga_1)&amp;" Watt).2min. mit einer Int. von "&amp;(pga_1)&amp;" - "&amp;(pga_2)&amp;" Hfz ("&amp;(wga_1)&amp;" - "&amp;(wga_2)&amp;" Watt).2min. mit einer Int. von "&amp;(pga_2)&amp;" - "&amp;(psb)&amp;" Hfz ("&amp;(wga_2)&amp;" - "&amp;(wsb)&amp;" Watt).2min. mit einer Int. von "&amp;(psb)&amp;" - "&amp;(pwk)&amp;" Hfz ("&amp;(wsb)&amp;" - "&amp;(wwk)&amp;" Watt).dann als Pause solange ganz locker rollen, bis sich die Hfz auf "&amp;(pga_1)&amp;" erholt hat - dann beginnst du mit dem nächsten DurchgangDauer: 2 Stunden."</f>
        <v>#REF!</v>
      </c>
    </row>
    <row r="33" spans="1:1" x14ac:dyDescent="0.25">
      <c r="A33" s="25" t="e">
        <f>"Stufenprogramm KB-WK - 4mal 5 minAufwärmen: Mindestens 15min. mit max Int. von "&amp;(pkb)&amp;" - "&amp;(pga_1)&amp;" Hfz ("&amp;(wkb)&amp;" - "&amp;(wga_1)&amp;" Watt) einrollen.Hauptteil: 4x5min. folgenden Intervallen mit 80-90 U/min. 1min. mit einer Int. von "&amp;(pkb)&amp;" - "&amp;(pga_1)&amp;" Hfz ("&amp;(wkb)&amp;" - "&amp;(wga_1)&amp;" Watt) - (jeweils bis zum Ende der zweiten Minute sollst du den Endwert erreicht haben).1min. mit einer Int. von "&amp;(pga_1)&amp;" - "&amp;(pga_2)&amp;" Hfz ("&amp;(wga_1)&amp;" - "&amp;(wga_2)&amp;" Watt).1min. mit einer Int. von "&amp;(pga_2)&amp;" - "&amp;(psb)&amp;" Hfz ("&amp;(wga_2)&amp;" - "&amp;(wsb)&amp;" Watt).1min. mit einer Int. von "&amp;(psb)&amp;" - "&amp;(pwk)&amp;" Hfz ("&amp;(wsb)&amp;" - "&amp;(wwk)&amp;" Watt).dann als Pause solange ganz locker rollen, bis sich die Hfz auf "&amp;(pga_1)&amp;" erholt hat - dann beginnst du mit dem nächsten DurchgangDauer: 2 Stunden."</f>
        <v>#REF!</v>
      </c>
    </row>
    <row r="34" spans="1:1" x14ac:dyDescent="0.25">
      <c r="A34" s="23"/>
    </row>
    <row r="35" spans="1:1" x14ac:dyDescent="0.25">
      <c r="A35" s="26" t="s">
        <v>11</v>
      </c>
    </row>
    <row r="36" spans="1:1" x14ac:dyDescent="0.25">
      <c r="A36" s="27" t="e">
        <f>"HIT-TrainingGut aufwärmen: 30min mit einer Int. von "&amp;(pkb)&amp;" - "&amp;(pga_1)&amp;" Hfz ("&amp;(wkb)&amp;" - "&amp;(wga_1)&amp;" Watt). Anschließend Sprints nach folgenden Vorgaben: 10mal vollgas 60 sec. Sprints aus dem Stand - ziehe die Sprints wirklich bis zur 60 sec. voll durch und lass NICHT locker. Dein Puls kann ruhig bis max. "&amp;(pwk)&amp;" Hfz. bzw. "&amp;(wwk)&amp;" Watt gehen.Nach jedem Sprint 3min locker Rollen und dann der Nächste.Nach den Sprints 30min ausfahren bei einer Int. von "&amp;(pkb)&amp;" - "&amp;(pga_1)&amp;" Hfz ("&amp;(wkb)&amp;" - "&amp;(wga_1)&amp;" Watt).Gesamtdauer:1,5 Stunden"</f>
        <v>#REF!</v>
      </c>
    </row>
    <row r="37" spans="1:1" x14ac:dyDescent="0.25">
      <c r="A37" s="27" t="e">
        <f>"Intensive Kraft (2x15min. sitzend/stehend)Aufwärmen: Mindestens 30min. mit einer Int. von "&amp;(pkb)&amp;" - "&amp;(pga_1)&amp;" Hfz ("&amp;(wkb)&amp;" - "&amp;(wga_1)&amp;" Watt).Hauptteil: 2x15min. Intervalle mit einer Int Int. von "&amp;(pga_2)&amp;" - "&amp;(psb)&amp;" Hfz ("&amp;(wga_2)&amp;" - "&amp;(wsb)&amp;" Watt) kraftbetont mit ca. 50-60 U/min. -- dabei jeweils 3min. sitzend, 3min. stehend usw... - die 20min. Pause gestaltest du ganz leichtfüßig und mit niedriger IntensitätDauer: 2 Stunden."</f>
        <v>#REF!</v>
      </c>
    </row>
    <row r="38" spans="1:1" x14ac:dyDescent="0.25">
      <c r="A38" s="28" t="e">
        <f>"Intervalle im flachen 4x5min.Aufwärmen: Mindestens 30min. mit einer Int. von "&amp;(pkb)&amp;" - "&amp;(pga_1)&amp;" Hfz ("&amp;(wkb)&amp;" - "&amp;(wga_1)&amp;" Watt) - darin baust du 3 Kraftantritte aus dem Fast-Stillstand (ca. 5km/h) mit harter TF ein (von 5-35 km/h beschleunigen).Hauptteil: 4x5min. Intervalle am im flachen Gelände mit hoher TF von über 100 U/min.Dabei jeweils mit einer Int. von "&amp;(pga_2)&amp;" - "&amp;(psb)&amp;" Hfz ("&amp;(wga_2)&amp;" - "&amp;(wsb)&amp;" Watt).Die 3min. Pause gestaltest du ganz leichtfüßig und mit einer Int. von "&amp;(pkb)&amp;" - "&amp;(pga_1)&amp;" Hfz ("&amp;(wkb)&amp;" - "&amp;(wga_1)&amp;" Watt).Dauer: 2 Stunden."</f>
        <v>#REF!</v>
      </c>
    </row>
    <row r="39" spans="1:1" x14ac:dyDescent="0.25">
      <c r="A39" s="28" t="e">
        <f>"Kraft/Frequenz (2x10min. progressiv)Aufwärmen: Mindestens 30min. mit einer Int. von "&amp;(pkb)&amp;" - "&amp;(pga_1)&amp;" Hfz ("&amp;(wkb)&amp;" - "&amp;(wga_1)&amp;" Watt).Hauptteil: 2x10min. Intervalle, dabei 5min. mit einer Int. von "&amp;(pga_2)&amp;" - "&amp;(psb)&amp;" Hfz ("&amp;(wga_2)&amp;" - "&amp;(wsb)&amp;" Watt) mit ca. 80 U/min., dann 3 min. mit gleichbleibender Intensität jedoch kraftbetont mit ca. 50-60 U/min. und zum Schluss noch 2 min. mit einer Int Int. von "&amp;(psb)&amp;" - "&amp;(pwk)&amp;" Hfz ("&amp;(wsb)&amp;" - "&amp;(wwk)&amp;" Watt) mit ca. 90 U/min. - die 15min. Pause gestaltest du ganz leichtfüßig und mit einer Int. von "&amp;(pkb)&amp;" - "&amp;(pga_1)&amp;" Hfz ("&amp;(wkb)&amp;" - "&amp;(wga_1)&amp;" Watt).Dauer 2 Stunden."</f>
        <v>#REF!</v>
      </c>
    </row>
    <row r="40" spans="1:1" x14ac:dyDescent="0.25">
      <c r="A40" s="27" t="e">
        <f>"Schwelle: SB/WK am Berg 3x5min. (sitzend/stehend)Aufwärmen: Mindestens 30min. mit einer Int. von "&amp;(pkb)&amp;" - "&amp;(pga_1)&amp;" Hfz ("&amp;(wkb)&amp;" - "&amp;(wga_1)&amp;" Watt).Hauptteil: 3x5min. Schwellen-Intervalledabei 3min. SITZEND mit einer Int. von "&amp;(pga_2)&amp;" - "&amp;(psb)&amp;" Hfz ("&amp;(wga_2)&amp;" - "&amp;(wsb)&amp;" Watt), dann 1 min. STEHEND mit einer Int. von "&amp;(psb)&amp;" - "&amp;(pwk)&amp;" Hfz ("&amp;(wsb)&amp;" - "&amp;(wwk)&amp;" Watt) - usw... - dabei mit leichtfüßiger TF von ca. 80 U/min die 12min. Pause gestaltest du ganz leichtfüßig und mit niedriger Intensität. Das ganz machst du 5mal. Am Ende ausradln mit einer Int. von "&amp;(pkb)&amp;" - "&amp;(pga_1)&amp;" Hfz ("&amp;(wkb)&amp;" - "&amp;(wga_1)&amp;" Watt).Dauer: 2 Stunden."</f>
        <v>#REF!</v>
      </c>
    </row>
    <row r="41" spans="1:1" x14ac:dyDescent="0.25">
      <c r="A41" s="28" t="e">
        <f>"Schwelle: SB/WK am Berg (2x12 min.)Aufwärmen: Mindestens 30min. mit einer Int. von "&amp;(pkb)&amp;" - "&amp;(pga_1)&amp;" Hfz ("&amp;(wkb)&amp;" - "&amp;(wga_1)&amp;" Watt).Hauptteil: 2x12min. Schwellen-Intervalle (ideal: ca. 5% Anstieg)dabei 3min. mit einer Int. von "&amp;(pga_2)&amp;" - "&amp;(psb)&amp;" Hfz ("&amp;(wga_2)&amp;" - "&amp;(wsb)&amp;" Watt), dann 1 min. mit einer Int. von "&amp;(psb)&amp;" - "&amp;(pwk)&amp;" Hfz ("&amp;(wsb)&amp;" - "&amp;(wwk)&amp;" Watt) - usw. - dabei mit leichtfüßiger TF von ca. 80 U/min. Die 15min. Pause gestaltest du ganz leichtfüßig und mit einer Int. von "&amp;(pkb)&amp;" - "&amp;(pga_1)&amp;" Hfz ("&amp;(wkb)&amp;" - "&amp;(wga_1)&amp;" Watt).Dauer: 2 Stunden."</f>
        <v>#REF!</v>
      </c>
    </row>
    <row r="42" spans="1:1" x14ac:dyDescent="0.25">
      <c r="A42" s="28" t="e">
        <f>"Wettkampfvorbereitung 1Grundlagenausfahrt mit variierender Trittfrequenz (TF) von über 70-120 U/min. im hügligen GeländeInt. von "&amp;(pkb)&amp;" - "&amp;(pga_1)&amp;" Hfz ("&amp;(wkb)&amp;" - "&amp;(wga_1)&amp;" Watt).In der Mitte des Trainings machst du 4 Sprints mit 30 Sekunden und maximaler Intensität. Pause ca. 5 min im Grundlagenbereich mit einer Int. von "&amp;(pkb)&amp;" - "&amp;(pga_1)&amp;" Hfz ("&amp;(wkb)&amp;" - "&amp;(wga_1)&amp;" Watt).Dauer 1 Stunden."</f>
        <v>#REF!</v>
      </c>
    </row>
    <row r="43" spans="1:1" x14ac:dyDescent="0.25">
      <c r="A43" s="28" t="e">
        <f>"Wettkampfvorbereitung 2Grundlagenausfahrt mit variierender Trittfrequenz (TF) von über 70-120 U/min. im hügligen GeländeInt. von "&amp;(pkb)&amp;" - "&amp;(pga_1)&amp;" Hfz ("&amp;(wkb)&amp;" - "&amp;(wga_1)&amp;" Watt).In der Mitte des Trainings machst du 4 Sprints mit 30 Sekunden und maximaler Intensität. Pause ca. 5 min im Grundlagenbereich mit einer Int. von "&amp;(pkb)&amp;" - "&amp;(pga_1)&amp;" Hfz ("&amp;(wkb)&amp;" - "&amp;(wga_1)&amp;" Watt).Dauer 2 Stunden."</f>
        <v>#REF!</v>
      </c>
    </row>
    <row r="44" spans="1:1" x14ac:dyDescent="0.25">
      <c r="A44" s="28" t="e">
        <f>"Wettkampfvorbereitung 3Grundlagenausfahrt mit variierender Trittfrequenz (TF) von über 70-120 U/min. im hügligen GeländeInt. von "&amp;(pkb)&amp;" - "&amp;(pga_1)&amp;" Hfz ("&amp;(wkb)&amp;" - "&amp;(wga_1)&amp;" Watt).In der Mitte des Trainings machst du 4 Sprints mit 30 Sekunden und maximaler Intensität. Pause ca. 5 min im Grundlagenbereich mit einer Int. von "&amp;(pkb)&amp;" - "&amp;(pga_1)&amp;" Hfz ("&amp;(wkb)&amp;" - "&amp;(wga_1)&amp;" Watt).Dauer 3 Stunden."</f>
        <v>#REF!</v>
      </c>
    </row>
    <row r="45" spans="1:1" x14ac:dyDescent="0.25">
      <c r="A45" s="23"/>
    </row>
    <row r="46" spans="1:1" x14ac:dyDescent="0.25">
      <c r="A46" s="29" t="s">
        <v>12</v>
      </c>
    </row>
    <row r="47" spans="1:1" x14ac:dyDescent="0.25">
      <c r="A47" s="30" t="e">
        <f>"2x10min. Kraft/Frequenz GA1/GA2Einfahren 20min mit einer Int. von "&amp;(pkb)&amp;" - "&amp;(pga_1)&amp;" Hfz ("&amp;(wkb)&amp;" - "&amp;(wga_1)&amp;" Watt).Hauptteil: 2x10min. Intervall nach folgendem Muster:5min. frequenzbetont mit einer Int Int. von "&amp;(pkb)&amp;" - "&amp;(pga_1)&amp;" Hfz ("&amp;(wkb)&amp;" - "&amp;(wga_1)&amp;" Watt) mit 70-80 U/min.3min. kraftbetont mit einer Int. von "&amp;(pga_1)&amp;" - "&amp;(pga_2)&amp;" Hfz ("&amp;(wga_1)&amp;" - "&amp;(wga_2)&amp;" Watt) mit 50-60 U/min.2min. frequenzbetont mit einer Int. von "&amp;(pga_1)&amp;" - "&amp;(pga_2)&amp;" Hfz ("&amp;(wga_1)&amp;" - "&amp;(wga_2)&amp;" Watt) mit 80-90 U/min. die 15min. Pause gestaltest du ganz leichtfüßig und mit niedriger Intensität (dann startest du zum nächsten Intervall)Am Ende machst du 2 Stunden voll."</f>
        <v>#REF!</v>
      </c>
    </row>
    <row r="48" spans="1:1" x14ac:dyDescent="0.25">
      <c r="A48" s="30" t="e">
        <f>"2x10min. Kraft/Frequenz GA1/SBEinfahren 20min mit einer Int. von "&amp;(pkb)&amp;" - "&amp;(pga_1)&amp;" Hfz ("&amp;(wkb)&amp;" - "&amp;(wga_1)&amp;" Watt).Hauptteil: 2x10min. Intervall nach folgendem Muster:5min. frequenzbetont mit einer Int. von "&amp;(pkb)&amp;" - "&amp;(pga_1)&amp;" Hfz ("&amp;(wkb)&amp;" - "&amp;(wga_1)&amp;" Watt).mit 70-80 U/min.3min. kraftbetont mit einer Int. von "&amp;(pga_2)&amp;" - "&amp;(psb)&amp;" Hfz ("&amp;(wga_2)&amp;" - "&amp;(wsb)&amp;" Watt) mit 50-60 U/min.2min. frequenzbetont mit einer Int. von "&amp;(pga_2)&amp;" - "&amp;(psb)&amp;" Hfz ("&amp;(wga_2)&amp;" - "&amp;(wsb)&amp;" Watt) mit 80-90 U/min.Die 15 min. Pause gestaltest du ganz leichtfüßig und mit einer Int. von "&amp;(pkb)&amp;" - "&amp;(pga_1)&amp;" Hfz ("&amp;(wkb)&amp;" - "&amp;(wga_1)&amp;" Watt).Am Ende machst du 2 Stunden voll."</f>
        <v>#REF!</v>
      </c>
    </row>
    <row r="49" spans="1:1" x14ac:dyDescent="0.25">
      <c r="A49" s="30" t="e">
        <f>"Kraft am Rad: 2x10min. (SITZEN) 20/40sec. GA2Aufwärmen: 20min mit einer Int. von "&amp;(pkb)&amp;" - "&amp;(pga_1)&amp;" Hfz ("&amp;(wkb)&amp;" - "&amp;(wga_1)&amp;" Watt).Hauptteil mit einer Int. von "&amp;(pga_1)&amp;" - "&amp;(pga_2)&amp;" Hfz ("&amp;(wga_1)&amp;" - "&amp;(wga_2)&amp;" Watt). 2x10min. Kraftintervall im SITZEN nach folgendem Muster:20 sec. mit 40 U/min. mit maximalem Krafteinsatz im Sattel (dann 40 sec. so gut wie´s geht ohne Belastung) uws... zw. den beiden Serien fährst du 20 min. mit einer Int. von "&amp;(pkb)&amp;" - "&amp;(pga_1)&amp;" Hfz ("&amp;(wkb)&amp;" - "&amp;(wga_1)&amp;" Watt) betont locker.Nach den zwei Kraftintervallen machst du 2 Stunden voll mit einer Int. von "&amp;(pkb)&amp;" - "&amp;(pga_1)&amp;" Hfz ("&amp;(wkb)&amp;" - "&amp;(wga_1)&amp;" Watt)."</f>
        <v>#REF!</v>
      </c>
    </row>
    <row r="50" spans="1:1" x14ac:dyDescent="0.25">
      <c r="A50" s="30" t="e">
        <f>"Kraft am Rad: 2x10min. (SITZEN) 20/40sec. SBAufwärmen : 20min mit einer Int. von "&amp;(pkb)&amp;" - "&amp;(pga_1)&amp;" Hfz ("&amp;(wkb)&amp;" - "&amp;(wga_1)&amp;" Watt).Hauptteil mit einer Int. von "&amp;(pga_2)&amp;" - "&amp;(psb)&amp;" Hfz ("&amp;(wga_2)&amp;" - "&amp;(wsb)&amp;" Watt).2x10min. Kraftintervall im SITZEN nach folgendem Muster:"&amp;"20 sec. mit 40 U/min. mit maximalem Krafteinsatz im Sattel (dann 40 sec. so gut wie´s geht ohne Belastung) "&amp;"dann wieder die nächsten 20 sec...usw. zw. den beiden Serien "&amp;"fährst du 20 min. betont "&amp;"locker mit einer Int. von "&amp;(pkb)&amp;" - "&amp;(pga_1)&amp;" Hfz ("&amp;(wkb)&amp;" - "&amp;(wga_1)&amp;" Watt)."&amp;"Nach den zwei Kraftintervallen mach du 2 Stunden voll voll mit einer Int. von "&amp;(pkb)&amp;" - "&amp;(pga_1)&amp;" Hfz ("&amp;(wkb)&amp;" - "&amp;(wga_1)&amp;" Watt)."</f>
        <v>#REF!</v>
      </c>
    </row>
    <row r="51" spans="1:1" x14ac:dyDescent="0.25">
      <c r="A51" s="30" t="e">
        <f>"Kraft am Rad: 2x10min. (STEHEN) 20/40sec. GA2Aufwärmen : 20min mit einer Int. von "&amp;(pkb)&amp;" - "&amp;(pga_1)&amp;" Hfz ("&amp;(wkb)&amp;" - "&amp;(wga_1)&amp;" Watt).Hauptteil mit einer Int. von "&amp;(pga_1)&amp;" - "&amp;(pga_2)&amp;" Hfz ("&amp;(wga_1)&amp;" - "&amp;(wga_2)&amp;" Watt).2x10min. Kraftintervall im STEHEN nach folgendem Muster: "&amp;"20 sec. mit 40 U/min. mit maximalem Krafteinsatz im Sattel (dann 40 sec. so gut wie´s geht ohne Belastung) "&amp;"dann wieder die nächsten 20 sec...usw. zw. den beiden Serien fährst du 20 min. betont "&amp;"locker mit einer Int. von "&amp;(pkb)&amp;" - "&amp;(pga_1)&amp;" Hfz ("&amp;(wkb)&amp;" - "&amp;(wga_1)&amp;" Watt).Nach den zwei Kraftintervallen mach du 2,5 Stunden voll mit einer Int. von "&amp;(pkb)&amp;" - "&amp;(pga_1)&amp;" Hfz ("&amp;(wkb)&amp;" - "&amp;(wga_1)&amp;" Watt)."</f>
        <v>#REF!</v>
      </c>
    </row>
    <row r="52" spans="1:1" x14ac:dyDescent="0.25">
      <c r="A52" s="30" t="e">
        <f>"Kraft am Rad: 2x12min. Kraft/Frequenz GA2Grundlagenausfahrt mit variierender Trittfrequenz (TF) von über 70-120 U/min.30min Aufwärmen mit einer Int. von "&amp;(pkb)&amp;" - "&amp;(pga_1)&amp;" Hfz ("&amp;(wkb)&amp;" - "&amp;(wga_1)&amp;" Watt).Hauptteil: 2x12min. mit einer Int. von "&amp;(pga_1)&amp;" - "&amp;(pga_2)&amp;" Hfz ("&amp;(wga_1)&amp;" - "&amp;(wga_2)&amp;" Watt) dabei jeweils 1min. kraftbetont mit 60 U/min. stehend // 1min. frequenzbetont mit 80-90 U/min. sitzend // "&amp;"2min. 60 U/min. stehend // 2min. 80-90 U/min. sitzend // 3min. 60 U/min. stehend // 3min. 80-90 U/min. sitzend"&amp;"die 15min. Pause gestaltest du ganz leichtfüßig und mit niedriger Intensität (dann startest du zum nächsten Intervall) "&amp;"Am Ende mach die 2,5 Stunden voll mit einer Int. von "&amp;(pkb)&amp;" - "&amp;(pga_1)&amp;" Hfz ("&amp;(wkb)&amp;" - "&amp;(wga_1)&amp;" Watt)."</f>
        <v>#REF!</v>
      </c>
    </row>
    <row r="53" spans="1:1" x14ac:dyDescent="0.25">
      <c r="A53" s="30" t="e">
        <f>"Kraft am Rad: 2x15min. mit Kraftantritte im SBGrundlagenausfahrt mit variierender Trittfrequenz (TF) von über 70-120 U/min.Int. von "&amp;(pkb)&amp;" - "&amp;(pga_1)&amp;" Hfz ("&amp;(wkb)&amp;" - "&amp;(wga_1)&amp;" Watt).Darin eingebaut fährst du 2x15min. im SB-Bereich mit einer Int. von "&amp;(pga_2)&amp;" - "&amp;(psb)&amp;" Hfz ("&amp;(wga_2)&amp;" - "&amp;(wsb)&amp;" Watt). "&amp;"Dabei fährst du bei gleichbleibender Intensität SB-Bereich sitzend mit ca. 70-80 U/min. "&amp;"und jetzt baust du alle 3min. für 30sec. stehende Abschnitte mit 50 U/min. ein (dynamisch und leichte Tempoverschärfung). "&amp;"Dann mindestens 15min. Pause mit einer Int. von "&amp;(pkb)&amp;" - "&amp;(pga_1)&amp;" Hfz ("&amp;(wkb)&amp;" - "&amp;(wga_1)&amp;" Watt) und dann den nächsten Intervall. "&amp;"Nach dem Intervall mach 2 Stunden voll mit einer Int. von "&amp;(pkb)&amp;" - "&amp;(pga_1)&amp;" Hfz ("&amp;(wkb)&amp;" - "&amp;(wga_1)&amp;" Watt)."</f>
        <v>#REF!</v>
      </c>
    </row>
    <row r="54" spans="1:1" x14ac:dyDescent="0.25">
      <c r="A54" s="30" t="e">
        <f>"Kraft am Rad: 2x18min. Kraft/Frequenz Pyramide SBGrundlagenausfahrt mit variierender Trittfrequenz (TF) von über 70-120 U/min.Int. von "&amp;(pkb)&amp;" - "&amp;(pga_1)&amp;" Hfz ("&amp;(wkb)&amp;" - "&amp;(wga_1)&amp;" Watt).Hauptteil: 2x18min. mit einer Int. von "&amp;(pga_1)&amp;" - "&amp;(pga_2)&amp;" Hfz ("&amp;(wga_1)&amp;" - "&amp;(wga_2)&amp;" Watt). "&amp;"dabei jeweils 1min. kraftbetont mit 60 U/min. stehend // 1min. frequenzbetont mit 80-90 U/min. sitzend // "&amp;"2min. 60 U/min. stehend // 2min. 80-90 U/min. sitzend // 3min. 60 U/min. stehend // 3min. 80-90 U/min. sitzend"&amp;"2min. 60 U/min. stehend // 2min. 80-90 U/min. sitzend // 1min. 60 U/min. stehend // 1min. 80-90 U/min. sitzend "&amp;"die 15min. Pause gestaltest du ganz leichtfüßig und mit einer Int. von "&amp;(pkb)&amp;" - "&amp;(pga_1)&amp;" Hfz ("&amp;(wkb)&amp;" - "&amp;(wga_1)&amp;" Watt) - dann startest du zum nächsten Intervall.Nach den Intervall mach 3 Stunden mit einer Int. von "&amp;(pkb)&amp;" - "&amp;(pga_1)&amp;" Hfz ("&amp;(wkb)&amp;" - "&amp;(wga_1)&amp;" Watt) voll."</f>
        <v>#REF!</v>
      </c>
    </row>
    <row r="55" spans="1:1" x14ac:dyDescent="0.25">
      <c r="A55" s="30" t="e">
        <f>"Kraft am Rad: 3x9min. progressiv GA2Grundlagenausfahrt mit variierender Trittfrequenz (TF) von über 70-120 U/min.20min Aufwärmen mit einer Int. von "&amp;(pkb)&amp;" - "&amp;(pga_1)&amp;" Hfz ("&amp;(wkb)&amp;" - "&amp;(wga_1)&amp;" Watt).Hauptteil: 3x9 min. mit einer TF von ca. 60 U/min. kraftbetont - dabei immer intensiver werden jeweils 3 min. mit einer. Int. von "&amp;(pga_1)&amp;" - "&amp;(pga_2)&amp;" Hfz ("&amp;(wga_1)&amp;" - "&amp;(wga_2)&amp;" Watt).dann 3 min. mit einer Int. von "&amp;(pga_2)&amp;" - "&amp;(psb)&amp;" Hfz ("&amp;(wga_2)&amp;" - "&amp;(wsb)&amp;" Watt)und zum Schluss 3 min. mit einer Int. von "&amp;(pga_1)&amp;" - "&amp;(pga_2)&amp;" Hfz ("&amp;(wga_1)&amp;" - "&amp;(wga_2)&amp;" Watt).die 15min. Pause gestaltest du ganz leichtfüßig mit einer Int. von "&amp;(pkb)&amp;" - "&amp;(pga_1)&amp;" Hfz ("&amp;(wkb)&amp;" - "&amp;(wga_1)&amp;" Watt) - dann startest du zum nächsten IntervallAm Ende mach die 2,5 Stunden voll."</f>
        <v>#REF!</v>
      </c>
    </row>
    <row r="56" spans="1:1" x14ac:dyDescent="0.25">
      <c r="A56" s="30" t="e">
        <f>"Kraft/Motorik: TF König 2x8min. im SBGrundlagenausfahrt mit variierender Trittfrequenz (TF) von über 70-120 U/min.Int. von "&amp;(pkb)&amp;" - "&amp;(pga_1)&amp;" Hfz ("&amp;(wkb)&amp;" - "&amp;(wga_1)&amp;" Watt).darin eingebaut fährst du 2x8min. im I3-Bereich mit einer Int. von "&amp;(pga_2)&amp;" - "&amp;(psb)&amp;" Hfz ("&amp;(wga_2)&amp;" - "&amp;(wsb)&amp;" Watt).dabei wechselst du jede Minute die Trittfrequenz (60 U/min. // 90 U/min.) und die Position (sitzend // stehend) am Rad"&amp;"mit gleichbleibender Intensität SB fährst du den folgenden Rhythmus die ganzen 8min. "&amp;"1min. stehend mit 60 U/min. // 1min. sitzend mit 90 U/min. // 1min. sitzend mit 60 U/min. // "&amp;"1min. stehend mit 90 U/min. // diesen Rhythmus so weiter bis die 8min. beendet sind... "&amp;"dann mindestens 15min. Pause und dann den nächsten Intervall"&amp;"Am Ende mach die 2,5 Stunden mit einer Int. von "&amp;(pkb)&amp;" - "&amp;(pga_1)&amp;" Hfz ("&amp;(wkb)&amp;" - "&amp;(wga_1)&amp;" Watt) voll."</f>
        <v>#REF!</v>
      </c>
    </row>
    <row r="57" spans="1:1" x14ac:dyDescent="0.25">
      <c r="A57" s="30" t="e">
        <f>"Kraft/Motorik TF König 2x8min. im GA2Grundlagenausfahrt mit variierender Trittfrequenz (TF) von über 70-120 U/min.Int. von "&amp;(pkb)&amp;" - "&amp;(pga_1)&amp;" Hfz ("&amp;(wkb)&amp;" - "&amp;(wga_1)&amp;" Watt).darin eingebaut fährst du 2x8min. im SB-Bereich mit einer Int. von "&amp;(pga_1)&amp;" - "&amp;(pga_2)&amp;" Hfz ("&amp;(wga_1)&amp;" - "&amp;(wga_2)&amp;" Watt).dabei wechselst du jede Minute die Trittfrequenz (60 U/min. // 90 U/min.) und die Position "&amp;"(sitzend // stehend) am Rad mit gleichbleibender Intensität (I3) fährst du den folgenden "&amp;" Rhythmus die ganzen 8min. 1min. stehend mit 60 U/min. // 1min. sitzend mit 90 U/min. // "&amp;"1min. sitzend mit 60 U/min. // 1min. stehend mit 90 U/min. // diesen Rhythmus so weiter bis "&amp;"die 8min. beendet sind... dann mindestens 15min. Pause und dann den nächsten Intervall"&amp;"Am Ende mach die 2 Stunden voll mit einer Int. von "&amp;(pkb)&amp;" - "&amp;(pga_1)&amp;" Hfz ("&amp;(wkb)&amp;" - "&amp;(wga_1)&amp;" Watt)."</f>
        <v>#REF!</v>
      </c>
    </row>
  </sheetData>
  <sheetProtection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23"/>
  <sheetViews>
    <sheetView topLeftCell="A14" workbookViewId="0">
      <selection activeCell="D3" sqref="D3"/>
    </sheetView>
  </sheetViews>
  <sheetFormatPr baseColWidth="10" defaultColWidth="11.42578125" defaultRowHeight="15" x14ac:dyDescent="0.25"/>
  <cols>
    <col min="1" max="1" width="103.5703125" style="2" customWidth="1"/>
    <col min="2" max="16384" width="11.42578125" style="2"/>
  </cols>
  <sheetData>
    <row r="1" spans="1:1" x14ac:dyDescent="0.25">
      <c r="A1" s="18" t="s">
        <v>13</v>
      </c>
    </row>
    <row r="2" spans="1:1" x14ac:dyDescent="0.25">
      <c r="A2" s="19" t="e">
        <f>"Lauf GA1 30min – flach"&amp;"Hauptteil im GA1 Bereich.Ruhiger GA1 Lauf. "&amp;"Achte speziell auf deinen Puls und wähle ein flaches Gelände aus, damit du schön im Bereich laufen kannst! "&amp;"Vergiss auch nicht ein wenig auf deine Körperspannung zu achten und schau, dass du dich auch "&amp;"immer ein wenig auf deine Lauftechnik konzentrierst.Int. von "&amp;(pkb+5)&amp;" - "&amp;(pga_1+5)&amp;" Hfz.Gesamtdauer: 30min"</f>
        <v>#REF!</v>
      </c>
    </row>
    <row r="3" spans="1:1" x14ac:dyDescent="0.25">
      <c r="A3" s="19" t="e">
        <f>"Lauf GA1 45min – flach"&amp;"Hauptteil im GA1 Bereich.Ruhiger GA1 Lauf. "&amp;"Achte speziell auf deinen Puls und wähle ein flaches Gelände aus, damit du schön im Bereich laufen kannst! "&amp;"Vergiss auch nicht ein wenig auf deine Körperspannung zu achten und schau, dass du dich auch "&amp;"immer ein wenig auf deine Lauftechnik konzentrierst.Int. von "&amp;(pkb+5)&amp;" - "&amp;(pga_1+5)&amp;" Hfz.Gesamtdauer: 45min"</f>
        <v>#REF!</v>
      </c>
    </row>
    <row r="4" spans="1:1" x14ac:dyDescent="0.25">
      <c r="A4" s="19" t="e">
        <f>"Lauf auf der Straßenlauf - GA1 1hRuhige Grundlageneinheit - achte auf deinen Bewegungsapparat - lauf ökonomisch und verlängere die Trainingszeit nicht willkürlich.Int. von "&amp;(pkb+5)&amp;" - "&amp;(pga_1+5)&amp;" Hfz.Gesamtdauer 1 Stunde."</f>
        <v>#REF!</v>
      </c>
    </row>
    <row r="5" spans="1:1" x14ac:dyDescent="0.25">
      <c r="A5" s="19" t="e">
        <f>"Lauf 1h GA1 flachHauptteil im GA1 Bereich.Ruhiger GA1 Lauf. "&amp;"Achte speziell auf deinen Puls und wähle ein flaches Gelände aus, damit du schön im Bereich laufen kannst! "&amp;"Vergiss auch nicht ein wenig auf deine Körperspannung zu achten und schau, dass du dich auch "&amp;"immer ein wenig auf deine Lauftechnik konzentrierst.Int. von "&amp;(pkb+5)&amp;" - "&amp;(pga_1+5)&amp;" Hfz.Gesamtdauer 1 Stunde"</f>
        <v>#REF!</v>
      </c>
    </row>
    <row r="6" spans="1:1" x14ac:dyDescent="0.25">
      <c r="A6" s="19" t="e">
        <f>"Lauf GA1 1h – HITHauptteil:Int. von "&amp;(pkb+5)&amp;" - "&amp;(pga_1+5)&amp;" Hfz.Baue im Hauptteil 10 mal 30 Sekunden Sprints die wirklich VOLLGAS sein sollen ein.Zwischen den einzelnen Abschnitten läfust du ca. 3 min mit einer Int. von "&amp;(pkb+5)&amp;" - "&amp;(pga_1+5)&amp;" Hfz.Gesamtdauer: 1 Stunde"</f>
        <v>#REF!</v>
      </c>
    </row>
    <row r="7" spans="1:1" x14ac:dyDescent="0.25">
      <c r="A7" s="19" t="e">
        <f>"Lauf GA1 1h 30min - HIT Hauptteil:Int. von "&amp;(pkb+5)&amp;" - "&amp;(pga_1+5)&amp;" Hfz.Baue im Hauptteil 5 mal 30 Sekunden Sprints die wirklich VOLLGAS sein sollen ein.Zwischen den einzelnen Abschnitten läufst du ca. 3 min mit Int. von "&amp;(pkb+5)&amp;" - "&amp;(pga_1+5)&amp;" Hfz..Gesamtdauer: ca. 30min"</f>
        <v>#REF!</v>
      </c>
    </row>
    <row r="8" spans="1:1" x14ac:dyDescent="0.25">
      <c r="A8" s="19" t="e">
        <f>"Lauf GA1 50minDauerlauf: Beginne langsam, bis du nach ca 5 min deine Zielherzfrequenz von "&amp;(pga_1+5)&amp;" Hfz. erreicht hast, halte das Tempo gleichmäßig, bis du die Trainingszeit voll hast.HauptteilDauer 50min"</f>
        <v>#REF!</v>
      </c>
    </row>
    <row r="9" spans="1:1" x14ac:dyDescent="0.25">
      <c r="A9" s="19" t="e">
        <f>"Lauf im Geländelauf GA1 1hRuhige Grundlageneinheit - achte auf deinen Bewegungsapparat - "&amp;"lauf ökonomisch und verlängere die Trainingszeit nicht willkürlich - !!Verletzungsgefahr!! Int. von "&amp;(pkb+5)&amp;" - "&amp;(pga_1+5)&amp;" Hfz.Dauer 1 Stunde"</f>
        <v>#REF!</v>
      </c>
    </row>
    <row r="10" spans="1:1" x14ac:dyDescent="0.25">
      <c r="A10" s="19" t="e">
        <f>"Lauf ReKom 30minRegenerationslauf mit einer Int. mit "&amp;(pkb+5)&amp;" HfzGesamtdauer: ca. 30min"</f>
        <v>#REF!</v>
      </c>
    </row>
    <row r="11" spans="1:1" x14ac:dyDescent="0.25">
      <c r="A11" s="19" t="e">
        <f>"Lauf Wellen GA1/GA2 1,5hDauerlauf: Beginne langsam, bis du nach ca 5 min deine Zielherzfrequenz von "&amp;(pga_1+5)&amp;" Hfz. erreicht hast.HauptteilDauer 10 min Int: bis max. "&amp;(pga_1+5)&amp;" Hfz.Dauer 15 min Int: bis max. "&amp;(pga_2+5)&amp;" Hfz.Dauer 10 min Int: bis max. "&amp;(pga_1+5)&amp;" Hfz.Dauer 15 min Int: bis max. "&amp;(pga_2+5)&amp;" Hfz.Dauer 10 min Int: bis max. "&amp;(pga_1+5)&amp;" Hfz. Dauer 15 min Int: bis max. "&amp;(pga_2+5)&amp;" Hfz.Dauer 5 min Int: bis max. "&amp;(pga_1+5)&amp;" Hfz.AuslaufenDauer 5min Int: bis max"&amp;(pga_1+5)&amp;" Hfz.Gesamtdauer 1,5 Stunden"</f>
        <v>#REF!</v>
      </c>
    </row>
    <row r="12" spans="1:1" x14ac:dyDescent="0.25">
      <c r="A12" s="19" t="e">
        <f>"Lauf-ABC 1hMach heute Lauf-ABCEinlaufen im GA1 Bereich.Dauer: 5min.Int. mit "&amp;(pga_1+5)&amp;" Hfz.Hauptteil Lauf-ABCHier solltest du zwar ein wenig auf den Puls achten, aber hier ist mir wichtiger, dass die Übungen "&amp;"schön und konzentriert ausgeführt werden und wenn du da mal in den KB Bereich oder in den GA2 Bereich kommst, ist es halb so schlimm"&amp;"Am besten ist, wenn du dir eine ca. 400 Meter Runde suchst und in jeder zweiten Runde baust du "&amp;"eine Übung ein. Sprich eine Runde normal laufen und dann eine Runde mit einer Übung. Die "&amp;"nächste Runde dann wieder normal ...Dauer: 50min.Int. von "&amp;(pkb+5)&amp;" - "&amp;(pga_1+5)&amp;" Hfz.Mögliche Übungen: "&amp;"Kniehebelauf / SkippingAnfersenÜberkreuzungslaufFussballenlaufSeitensprünge"&amp;"SteigerungslaufLaufsprüngeHopserlauf"&amp;"RückwärtslaufenAuslaufen im GA1 Bereich. "&amp;"Dauer: 5min.Int. von "&amp;(pkb+5)&amp;" - "&amp;(pga_1+5)&amp;" Hfz."</f>
        <v>#REF!</v>
      </c>
    </row>
    <row r="13" spans="1:1" x14ac:dyDescent="0.25">
      <c r="A13" s="19" t="e">
        <f>"Lauf-ABC 45minMach heute Lauf-ABCEinlaufen im GA1 Bereich.Dauer: 5min.Int. mit "&amp;(pga_1+5)&amp;" Hfz.Hauptteil Lauf-ABCHier solltest du zwar ein wenig auf den Puls achten, aber hier ist mir wichtiger, dass die Übungen "&amp;"schön und konzentriert ausgeführt werden und wenn du da mal in den KB Bereich oder in den GA2 Bereich kommst, ist es halb so schlimm"&amp;"Am besten ist, wenn du dir eine ca. 400 Meter Runde suchst und in jeder zweiten Runde baust du "&amp;"eine Übung ein. Sprich eine Runde normal laufen und dann eine Runde mit einer Übung. Die "&amp;"nächste Runde dann wieder normal ...Dauer: 35min.Int. von "&amp;(pkb+5)&amp;" - "&amp;(pga_1+5)&amp;" Hfz.Mögliche Übungen: "&amp;"Kniehebelauf / SkippingAnfersenÜberkreuzungslaufFussballenlaufSeitensprünge"&amp;"SteigerungslaufLaufsprüngeHopserlauf"&amp;"RückwärtslaufenAuslaufen im GA1 Bereich. "&amp;"Dauer: 5min.Int. von "&amp;(pkb+5)&amp;" - "&amp;(pga_1+5)&amp;" Hfz."</f>
        <v>#REF!</v>
      </c>
    </row>
    <row r="14" spans="1:1" x14ac:dyDescent="0.25">
      <c r="A14" s="19" t="e">
        <f>"Lauf: KA-Bergauf 1,5 h (40min GA2)1x 10-15 min flach einlaufen bis max. "&amp;(pga_1+5)&amp;" Hfz.1x 40 min bergauf mit einer Int. von "&amp;(pga_1+5)&amp;" - "&amp;(pga_2+5)&amp;" Hfz.1x ca 25-30min locker bergab und1x 10min locker flach auslaufen mit einer Int. von "&amp;(pga_1+5)&amp;" - "&amp;(pga_2+5)&amp;" Hfz.Gesamtzeit ca. 1,5 Stunden."</f>
        <v>#REF!</v>
      </c>
    </row>
    <row r="15" spans="1:1" x14ac:dyDescent="0.25">
      <c r="A15" s="19" t="e">
        <f>"Laufen - Wechseltempo GA1Aufwärmen bis du deine Zielherzfrequenz von 70% erreicht hast. "&amp;"Du steigerst dein Tempo "&amp;(pga_1+5)&amp;" Hfz. und reduzierst es wieder auf "&amp;(pkb+5)&amp;" Hfz., die Wellen dauern ca 5 Minunten.Am Ende der Einheit 5 Minuten locker auslaufen mit "&amp;(pga_1+5)&amp;" Hfz."</f>
        <v>#REF!</v>
      </c>
    </row>
    <row r="16" spans="1:1" ht="195" x14ac:dyDescent="0.25">
      <c r="A16" s="19" t="s">
        <v>14</v>
      </c>
    </row>
    <row r="17" spans="1:1" ht="210" x14ac:dyDescent="0.25">
      <c r="A17" s="19" t="s">
        <v>15</v>
      </c>
    </row>
    <row r="19" spans="1:1" x14ac:dyDescent="0.25">
      <c r="A19" s="20" t="s">
        <v>16</v>
      </c>
    </row>
    <row r="20" spans="1:1" x14ac:dyDescent="0.25">
      <c r="A20" s="19" t="e">
        <f>"Extensiver Dauerlauf (3x5min-SB.)Dauerlauf zur Entwicklung der GrundlagenausdauerEinlaufen:30min warm laufen mit einer Int. von "&amp;(pkb+5)&amp;" - "&amp;(pga_1+5)&amp;" Hfz.Hauptteil: TempodauerlaufMach dann 3mal 5min mit einer Int. von "&amp;(pga_2+5)&amp;" - "&amp;(psb+5)&amp;" Hfz.Zwischen den Intervalls lauf 5min locker mit einer Int. von "&amp;(pkb+5)&amp;" - "&amp;(pga_1+5)&amp;" Hfz..Am Ende mach 1 Stunde voll mit einer Int. von "&amp;(pkb+5)&amp;" - "&amp;(pga_1+5)&amp;" Hfz."</f>
        <v>#REF!</v>
      </c>
    </row>
    <row r="21" spans="1:1" x14ac:dyDescent="0.25">
      <c r="A21" s="19" t="e">
        <f>"KA-Cross-Flach-Lauf (4+6+4min-Ext.)Einlaufen:1x20min; Int. von "&amp;(pkb+5)&amp;" - "&amp;(pga_1+5)&amp;" Hfz.Hauptteil: Tempo-Wechsellauf im Cross-Gelände: 1x4min; Int. von "&amp;(pga_1+5)&amp;" - "&amp;(pga_2+5)&amp;" Hfz.1x6min; Int. von "&amp;(pga_2+5)&amp;" - "&amp;(psb+5)&amp;" Hfz.1x5min als Pause locker; Int. von "&amp;(pkb+5)&amp;" - "&amp;(pga_1+5)&amp;" Hfz.1x4min; Int. von "&amp;(pga_2+5)&amp;" - "&amp;(psb+5)&amp;" Hfz.Auslaufen: 1x15-20min: Flach-Lauf; Int: bis max %lpiw1_95% Hfz. (%lziw1_95%/km)Mach am Ende die 1,0 Stunden voll mit einer Int. von "&amp;(pkb+5)&amp;" - "&amp;(pga_1+5)&amp;" Hfz."</f>
        <v>#REF!</v>
      </c>
    </row>
    <row r="22" spans="1:1" x14ac:dyDescent="0.25">
      <c r="A22" s="19" t="e">
        <f>"Int. Intervalle (6-8x400m Int.)Einlaufen: mit Lauftechnikübungen - Lauf-ABC usw. 1xca. 10min; Int. von "&amp;(pkb+5)&amp;" - "&amp;(pga_1+5)&amp;" Hfz.1x 10min locker mit 4-6x30-50m Sprints aus dem Lauf (den Rest locker Joggen)Hauptteil: Interfall-Läufe):6-8x400m mit einer Int. von "&amp;(pga_2+5)&amp;" - "&amp;(psb+5)&amp;" Hfz.aktive Pause bis 2min mit einer Int. von "&amp;(pkb+5)&amp;" - "&amp;(pga_1+5)&amp;" Hfz. (bewußt auf die Technik achten)Auslaufen:Mach am Ende 1 Stunde voll mit einer Int. von "&amp;(pkb+5)&amp;" - "&amp;(pga_1+5)&amp;" Hfz."</f>
        <v>#REF!</v>
      </c>
    </row>
    <row r="23" spans="1:1" x14ac:dyDescent="0.25">
      <c r="A23" s="19" t="e">
        <f>"Int. Intervalle (6-8x1000m Int.) 1h16minEinlaufen: mit Lauftechnikübungen (Lauf-ABC)1x15min: Int. von "&amp;(pkb+5)&amp;" - "&amp;(pga_1+5)&amp;" Hfz.1x 10min locker mit 4x100-150m steigernd aus dem Lauf (den Rest locker Joggen)Hauptserie: Interfall-Läufe:6-8x 1000m mit einer Int. von "&amp;(pga_2+5)&amp;" - "&amp;(psb+5)&amp;" Hfz.Pause: 3-5min mit einer Int. von "&amp;(pkb+5)&amp;" - "&amp;(pga_1+5)&amp;" Hfz.Auslaufen: 1x 10-15min; Int. von "&amp;(pkb+5)&amp;" - "&amp;(pga_1+5)&amp;" Hfz.Gesamtzeit 1 Stunde"</f>
        <v>#REF!</v>
      </c>
    </row>
  </sheetData>
  <sheetProtection password="A960"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13"/>
  <sheetViews>
    <sheetView workbookViewId="0">
      <selection sqref="A1:XFD1048576"/>
    </sheetView>
  </sheetViews>
  <sheetFormatPr baseColWidth="10" defaultColWidth="11.42578125" defaultRowHeight="15" x14ac:dyDescent="0.25"/>
  <cols>
    <col min="1" max="1" width="90.5703125" style="2" customWidth="1"/>
    <col min="2" max="16384" width="11.42578125" style="2"/>
  </cols>
  <sheetData>
    <row r="1" spans="1:1" x14ac:dyDescent="0.25">
      <c r="A1" s="18" t="s">
        <v>17</v>
      </c>
    </row>
    <row r="2" spans="1:1" x14ac:dyDescent="0.25">
      <c r="A2" s="19" t="e">
        <f>"Skitour – GA1-Einheit (1 Stunde 15 Minuten)Ziel der Einheit:"&amp;"Ruhige Grundlageneinheit im aeroben Bereich zur Verbesserung der Ausdauer und Ökonomisierung der Bewegung beim Skitourengehen."&amp;"Ablauf der Einheit:Aufstieg – Hauptteil (60 Minuten):Intensität:Herzfrequenzbereich: "&amp;(pkb+5)&amp;" – "&amp;(pga_1+5)&amp;" bpmHinweise:Wähle ein Gelände mit moderater "&amp;"Steigung (nicht zu steil), um konstant im GA1-Bereich bleiben zu können.Achte besonders auf deine Herzfrequenz und passe das Tempo entsprechend an.Ziel ist ein gleichmäßiger, ruhiger Anstieg ohne Überlastung."&amp;"Abfahrt – Erholung (ca. 15 Minuten):Intensität:Herzfrequenz maximal "&amp;(pkb+5)&amp;" bpmHinweise:"&amp;"Nutze die Abfahrt zur aktiven Erholung."&amp;"Achte auf eine saubere Technik und kontrollierte Geschwindigkeit.Gesamtdauer der Einheit:"&amp;"1 Stunde 15 Minuten"</f>
        <v>#REF!</v>
      </c>
    </row>
    <row r="3" spans="1:1" x14ac:dyDescent="0.25">
      <c r="A3" s="19" t="e">
        <f>"Skitour – GA1-Einheit (Dauer: 1,5 Stunden)Ziel der Einheit:"&amp;"Ruhige, kontinuierliche Ausdauereinheit im GA1-Bereich zur Verbesserung der aeroben Kapazität. Ideal für regenerative Tage oder als Grundlage im Wintertraining."&amp;"Trainingsbeschreibung:Aufstieg – Hauptteil (ca. 1,3 Stunden):Intensität:Herzfrequenzbereich: "&amp;(pkb+5)&amp;" – "&amp;(pga_1+5)&amp;" bpmHinweise:"&amp;"Wähle eine Route mit gleichmäßiger, moderater Steigung.Vermeide steile Passagen, um Überbelastung zu verhindern."&amp;"Achte konsequent auf deine Herzfrequenz und bleibe im vorgegebenen Bereich."&amp;"Ziel ist ein gleichmäßiger, ruhiger Aufstieg mit kontrollierter Atmung und effizientem Bewegungsablauf."&amp;"Abfahrt – Erholung (ca. 0,2 Stunden):"&amp;"Intensität:Herzfrequenz maximal "&amp;(pkb+5)&amp;" bpmHinweise:"&amp;"Nutze die Abfahrt zur aktiven Erholung."&amp;"Fahre kontrolliert und locker, ohne die Herzfrequenz unnötig zu steigern."&amp;"Fokus auf Technik und Sicherheit."&amp;"Gesamtdauer der Einheit:1,5 Stunden"</f>
        <v>#REF!</v>
      </c>
    </row>
    <row r="4" spans="1:1" x14ac:dyDescent="0.25">
      <c r="A4" s="19" t="e">
        <f>"Skitour – GA1/GA2-Einheit (Dauer: 1,5 Stunden)Ziel der Einheit:"&amp;"Kombinierte Grundlageneinheit mit progressiver Belastung. "&amp;"Zuerst im ruhigen GA1-Bereich, anschließend kontrollierter Übergang in den GA2-Bereich. Fokus auf Technik, Atmung und gleichmäßige Belastung."&amp;"Trainingsbeschreibung:Aufstieg – Hauptteil (2 × 40 Minuten):"&amp;"Phase 1 – GA1 (erste 40 Minuten):"&amp;"Gehe im Grundlagenausdauerbereich 1 (GA1) mit einer Herzfrequenz von"&amp;(pkb+5)&amp;" – "&amp;(pga_1+5)&amp;" bpm."&amp;"Phase 2 – GA2 (zweite 40 Minuten):"&amp;"Steigere die Intensität in den Grundlagenausdauerbereich 2 (GA2), aber bleibe unbedingt unterhalb der oberen Grenze.Herzfrequenz: "&amp;(pga_1+5)&amp;" – "&amp;(pga_2+5)&amp;" bpm"&amp;"Hinweise:"&amp;"Achte während des gesamten Aufstiegs auf"&amp;" eine saubere Technik und eine gute Körperspannung.Wähle ein Gelände mit moderater Steigung, um die Zielbereiche gut einhalten zu können."&amp;"Kontrolliere regelmäßig deine Herzfrequenz, um nicht ungewollt in höhere Belastungszonen zu geraten."&amp;"Abfahrt – Erholung (10–15 Minuten):"&amp;"Intensität:Herzfrequenz maximal "&amp;(pkb+5)&amp;" bpmHinweise:"&amp;"Nutze die Abfahrt zur aktiven Erholung.Fahre locker und kontrolliert, ohne die Herzfrequenz unnötig zu steigern.Fokus auf Technik, Sicherheit und Entspannung."&amp;"Gesamtdauer der Einheit:1,5 Stunden"</f>
        <v>#REF!</v>
      </c>
    </row>
    <row r="5" spans="1:1" x14ac:dyDescent="0.25">
      <c r="A5" s="19" t="e">
        <f>"Skitour – GA1-Einheit (Dauer: 2 Stunden)Ziel der Einheit:"&amp;"Ruhige, kontinuierliche Ausdauereinheit im"&amp;" GA1-Bereich zur Verbesserung der aeroben Grundlagenausdauer. Ideal für entspannte Touren mit Fokus auf Technik und Belastungskontrolle."&amp;"Trainingsbeschreibung:"&amp;"Aufstieg – Hauptteil (ca. 1,8 Stunden):Intensität:Herzfrequenzbereich: "&amp;(pkb+5)&amp;" – "&amp;(pga_1+5)&amp;" bpm"&amp;"Hinweise:"&amp;"Wähle eine gleichmäßige Route mit moderater "&amp;"Steigung, um die Zielintensität gut einhalten zu können.Achte während des gesamten Aufstiegs bewusst auf deine "&amp;"Herzfrequenz – bleibe im GA1-Bereich.Vermeide steile Passagen, um Überlastung zu vermeiden."&amp;"Konzentriere dich auf eine saubere Technik und eine stabile Körperspannung für effizientes Gehen."&amp;"Abfahrt – Erholung (ca. 0,2 Stunden):"&amp;"Intensität:Herzfrequenz maximal "&amp;(pkb+5)&amp;" bpm"&amp;"Hinweise:Die Abfahrt dient der aktiven Erholung.Fahre kontrolliert und locker, ohne die Herzfrequenz unnötig zu steigern."&amp;"Nutze die Zeit, um dich zu entspannen und die Muskulatur zu lockern.Gesamtdauer der Einheit:"&amp;"2 Stunden"</f>
        <v>#REF!</v>
      </c>
    </row>
    <row r="6" spans="1:1" x14ac:dyDescent="0.25">
      <c r="A6" s="19" t="e">
        <f>"Skitour – GA1/GA2-Einheit (Dauer: 2 Stunden)Ziel der Einheit:"&amp;"Ausdauerorientierte Skitour mit"&amp;" progressiver Belastungssteigerung. Der Fokus liegt auf einem sauberen Belastungsaufbau vom GA1- in den unteren GA2-Bereich, "&amp;"ohne die obere Grenze zu überschreiten. Ideal zur Verbesserung der aeroben Kapazität und Ökonomisierung der Bewegung.Trainingsbeschreibung:"&amp;"Aufstieg – Hauptteil (2 × 50 Minuten):"&amp;"Phase 1 – GA1 (erste 50 Minuten):Gehe im Grundlagenausdauerbereich 1 (GA1) mit einer Herzfrequenz von"&amp;(pkb+5)&amp;" – "&amp;(pga_1+5)&amp;" bpm"&amp;"Phase 2 – GA2 (zweite 50 Minuten):"&amp;"Steigere die Belastung kontrolliert in den Grundlagenausdauerbereich 2 (GA2)."&amp;"Herzfrequenz: "&amp;(pga_1+5)&amp;" – "&amp;(pga_2+5)&amp;" bpmWichtig: Die Herzfrequenz darf nicht über diesen Bereich hinausgehen."&amp;"Hinweise:"&amp;"Achte während des gesamten Aufstiegs "&amp;"auf eine saubere Technik und eine stabile Körperspannung."&amp;"Wähle ein Gelände mit gleichmäßiger, nicht zu steiler Steigung, um die Zielbereiche gut einhalten zu können."&amp;"Kontrolliere regelmäßig deine Herzfrequenz, um die Belastung gezielt zu steuern."&amp;"Abfahrt – Erholung (ca. 20 Minuten):"&amp;"Intensität:"&amp;"Herzfrequenz maximal "&amp;(pkb+5)&amp;" bpm"&amp;"Hinweise:"&amp;"Die Abfahrt dient der aktiven Erholung."&amp;"Fahre locker und kontrolliert, ohne die Herzfrequenz unnötig zu steigern."&amp;"Nutze die Abfahrt zur Regeneration und zur Verbesserung deiner Abfahrtstechnik."&amp;"Gesamtdauer der Einheit:"&amp;"2 Stunden"</f>
        <v>#REF!</v>
      </c>
    </row>
    <row r="7" spans="1:1" x14ac:dyDescent="0.25">
      <c r="A7" s="19" t="e">
        <f>"Skitour – GA1-Einheit mit variabler Intensität (Dauer: 2 Stunden 20 Minuten)Ziel der Einheit:"&amp;"Verbesserung der aeroben Ausdauer mit gezielter "&amp;"Variation innerhalb des GA1-Bereichs. Durch bewusstes Wechseln der Intensität entwickelst du ein besseres Tempogefühl und schulst deine Körperwahrnehmung."&amp;"Trainingsbeschreibung:"&amp;"Aufstieg – Hauptteil (ca. 2 Stunden):"&amp;"Intensität:Herzfrequenzbereich: "&amp;(pkb+5)&amp;" – "&amp;(pga_1+5)&amp;" bpm"&amp;"Ablauf:"&amp;"Gestalte den Aufstieg bewusst variabel innerhalb des GA1-Bereichs."&amp;"Statt konstant mit einer gleichbleibenden Herzfrequenz zu gehen, wechsle alle 5 Minuten zwischen niedrigeren und höheren Werten innerhalb des Zielbereichs:"&amp;"von "&amp;(pkb+5)&amp;" bpm bis "&amp;(pga_1+5)&amp;" bpm.Hinweise:"&amp;"Diese „Wellen“ in der Belastung "&amp;"fördern dein Tempogefühl und deine Fähigkeit, dich an wechselnde Anforderungen im Gelände anzupassen."&amp;"Achte auf eine gleichmäßige Atmung, eine stabile Körperspannung und eine saubere Technik."&amp;"Wähle ein Gelände mit moderater Steigung, das dir erlaubt, die Intensität flexibel zu steuern.Abfahrt – Erholung (ca. 20 Minuten):"&amp;"Intensität:Herzfrequenz maximal "&amp;(pkb+5)&amp;" bpm"&amp;"Hinweise:Die Abfahrt dient der aktiven Erholung."&amp;"Fahre locker und kontrolliert, ohne die Herzfrequenz unnötig zu steigern.Nutze die Zeit zur mentalen und körperlichen Regeneration."&amp;"Gesamtdauer der Einheit:"&amp;"2 Stunden 20 Minuten"</f>
        <v>#REF!</v>
      </c>
    </row>
    <row r="8" spans="1:1" x14ac:dyDescent="0.25">
      <c r="A8" s="19" t="e">
        <f>"Skitour – GA1 mit HIT-Elementen (Dauer: 2 Stunden 20 Minuten)Ziel der Einheit:"&amp;"Kombination aus ruhiger "&amp;"Grundlagenausdauer (GA1) und hochintensiven Belastungsspitzen (HIT) zur Verbesserung der aeroben Basis und der anaeroben Kapazität. Ideal zur "&amp;"Steigerung der Belastungstoleranz und zur Aktivierung des Herz-Kreislauf-Systems.Trainingsbeschreibung:"&amp;"Aufstieg – Hauptteil (ca. 2 Stunden):Grundintensität:"&amp;"Herzfrequenzbereich: "&amp;(pkb+5)&amp;" – "&amp;(pga_1+5)&amp;" bpmHIT-Elemente:"&amp;"Während des Aufstiegs baust du 10 × 30 Sekunden Sprints ein. Diese Sprints sollen maximal intensiv sein – VOLLGAS!Dabei darf deine Herzfrequenz bis maximal "&amp;(pwk)&amp;" bpm ansteigen."&amp;"Erholung zwischen den Sprints:"&amp;"Zwischen den Belastungen gehst du jeweils 3–5 Minuten locker im GA1-Bereich:"&amp;"Herzfrequenz: "&amp;(pkb+5)&amp;" – "&amp;(pga_1+5)&amp;" bpmHinweise:"&amp;"Achte darauf, dass du die Sprints gezielt platzierst – "&amp;"idealerweise in flacheren oder gut laufbaren Passagen.Während der Erholungsphasen aktiv regenerieren, nicht stehen bleiben."&amp;"Behalte deine Herzfrequenz im Blick, um die Intensitäten sauber zu steuern."&amp;"Technik und Körperspannung nicht vernachlässigen – auch bei hoher Intensität!"&amp;"Abfahrt – Erholung (ca. 20 Minuten):"&amp;"Intensität:Herzfrequenz maximal "&amp;(pkb+5)&amp;" bpm"&amp;"Hinweise:Die Abfahrt dient der aktiven Erholung."&amp;"Fahre locker, kontrolliert und mit Fokus auf Technik.Nutze die Zeit zur mentalen und körperlichen Regeneration."&amp;"Gesamtdauer der Einheit:"&amp;"2 Stunden 20 Minuten"</f>
        <v>#REF!</v>
      </c>
    </row>
    <row r="9" spans="1:1" x14ac:dyDescent="0.25">
      <c r="A9" s="19" t="e">
        <f>"Skitour – GA1 mit hochintensiven Intervallen (HIT) (Dauer: 3 Stunden 20 Minuten)Ziel der Einheit:"&amp;"Kombination aus ausgedehnter Grundlagenausdauer"&amp;" im GA1-Bereich und gezielten hochintensiven Reizen (HIT), um sowohl die aerobe Basis als auch die maximale Leistungsfähigkeit zu verbessern."&amp;"Trainingsbeschreibung:"&amp;"Aufstieg – Hauptteil (ca. 3 Stunden):Grundintensität:Herzfrequenzbereich: "&amp;(pkb+5)&amp;" – "&amp;(pga_1+5)&amp;" bpm"&amp;"Ablauf:Genieße eine landschaftlich reizvolle Skitour mit Fokus auf gleichmäßiger Belastung im GA1-Bereich."&amp;"Halte deine Herzfrequenz konstant im angegebenen Bereich und achte auf eine ökonomische Bewegungsausführung."&amp;"Abfahrt – Erholung (ca. 20 Minuten):"&amp;"Intensität:Herzfrequenz maximal "&amp;(pkb+5)&amp;" bpm"&amp;"Hinweise:"&amp;"Die Abfahrt dient der aktiven Erholung.Fahre locker und kontrolliert, ohne die Herzfrequenz unnötig zu steigern."&amp;"Nutze die Abfahrt zur mentalen Entspannung und zur Regeneration.Gesamtdauer der Einheit:"&amp;"3 Stunden 20 Minuten"</f>
        <v>#REF!</v>
      </c>
    </row>
    <row r="10" spans="1:1" x14ac:dyDescent="0.25">
      <c r="A10" s="19" t="e">
        <f>"Skitour – GA1/GA2-Einheit (Dauer: 2 Stunden 20 Minuten)Ziel der Einheit:"&amp;"Kombinierte Grundlageneinheit mit progressivem "&amp;"Belastungsprofil. Der Fokus liegt auf einem sauberen Übergang vom GA1- in den GA2-Bereich, ohne die obere Belastungsgrenze zu"&amp;" überschreiten. Ideal zur Verbesserung der aeroben Kapazität und zur Schulung des Belastungsempfindens."&amp;"Trainingsbeschreibung:"&amp;"Aufstieg – Hauptteil (2 × 60 Minuten):Phase 1 – GA1 (erste 60 Minuten):"&amp;"Gehe im Grundlagenausdauerbereich 1 (GA1) mit einer Herzfrequenz von"&amp;(pkb+5)&amp;" – "&amp;(pga_1+5)&amp;" bpm"&amp;"Phase 2 – GA2 (zweite 60 Minuten):"&amp;"Steigere die Belastung in den Grundlagenausdauerbereich 2 (GA2), ohne die obere Grenze zu überschreiten.Herzfrequenz: "&amp;(pga_1+5)&amp;" – "&amp;(pga_2+5)&amp;" bpm"&amp;"Hinweise:"&amp;"Achte während des gesamten Aufstiegs auf eine saubere Technik und eine stabile Körperspannung."&amp;"Wähle ein Gelände mit gleichmäßiger, nicht zu steiler Steigung, um die Zielbereiche gut einhalten zu können."&amp;"Kontrolliere regelmäßig deine Herzfrequenz, um die Belastung gezielt zu steuern."&amp;"Der Fokus liegt auf einem bewussten Wechsel der Intensität – nicht zu hart, aber fordernd."&amp;"Abfahrt – Erholung (ca. 20 Minuten):"&amp;"Intensität:Herzfrequenz maximal "&amp;(pkb+5)&amp;" bpm"&amp;"Hinweise:"&amp;"Die Abfahrt dient der aktiven Erholung."&amp;"Fahre locker und kontrolliert, ohne die Herzfrequenz unnötig zu steigern."&amp;"Nutze die Zeit zur mentalen Entspannung und zur Regeneration.Gesamtdauer der Einheit:"&amp;"2 Stunden 20 Minuten"</f>
        <v>#REF!</v>
      </c>
    </row>
    <row r="11" spans="1:1" x14ac:dyDescent="0.25">
      <c r="A11" s="19" t="e">
        <f>"Skitour – GA1/GA2-Einheit (Dauer: 3 Stunden 20 Minuten)Ziel der Einheit:"&amp;"Lange, ausdauerorientierte Skitour mit "&amp;"progressivem Belastungsprofil. Der Fokus liegt auf einem kontrollierten Übergang vom GA1- in den GA2-Bereich, um die aerobe Leistungsfähigkeit zu verbessern "&amp;"und das Belastungsempfinden zu schulen.Trainingsbeschreibung:"&amp;"Aufstieg – Hauptteil (ca. 3 Stunden):Phase 1 – GA1 (erste 2 Stunden):"&amp;"Gehe im Grundlagenausdauerbereich 1 (GA1) mit einer Herzfrequenz von"&amp;(pkb+5)&amp;" – "&amp;(pga_1+5)&amp;" bpm"&amp;"Phase 2 – GA2 (letzte 1 Stunde):"&amp;"Erhöhe die Intensität in den Grundlagenausdauerbereich 2 (GA2), ohne die obere Grenze zu überschreiten.Herzfrequenz: "&amp;(pga_1+5)&amp;" – "&amp;(pga_2+5)&amp;" bpm"&amp;"Hinweise:Achte während des gesamten Aufstiegs auf eine saubere Technik und eine stabile Körperspannung."&amp;"Wähle ein Gelände mit gleichmäßiger, nicht zu steiler Steigung, um die Zielbereiche gut einhalten zu können."&amp;"In der zweiten Hälfte darf die Belastung steigen, aber bleibe stets unterhalb der Schwelle."&amp;"Nutze die lange Dauer, um an deinem Bewegungsrhythmus und deiner Effizienz zu arbeiten."&amp;"Abfahrt – Erholung (ca. 20 Minuten):"&amp;"Intensität:Herzfrequenz maximal "&amp;(pkb+5)&amp;" bpm"&amp;"Hinweise:Die Abfahrt dient der aktiven Erholung."&amp;"Fahre locker und kontrolliert, ohne die Herzfrequenz unnötig zu steigern."&amp;"Nutze die Abfahrt zur mentalen Entspannung und zur Regeneration."&amp;"Gesamtdauer der Einheit:"&amp;"3 Stunden 20 Minuten"</f>
        <v>#REF!</v>
      </c>
    </row>
    <row r="12" spans="1:1" x14ac:dyDescent="0.25">
      <c r="A12" s="19" t="e">
        <f>"Nüchtern-Skitour – GA1-Einheit (Dauer: 1 Stunde 30 Minuten)Ziel der Einheit:"&amp;"Gezieltes Stoffwechseltraining zur Verbesserung der Fettstoffwechselkapazität."&amp;" Durch das Training im nüchternen Zustand lernt dein Körper, effizienter auf Fettreserven als Energiequelle zurückzugreifen."&amp;"Trainingsbeschreibung:"&amp;"Allgemeine Hinweise:Diese Einheit führst du nüchtern am"&amp;" Morgen durch – also vor dem Frühstück, idealerweise nur mit Wasser oder ungesüßtem Tee.Gerade beim ersten Mal kann dir dieses Training herausfordernd "&amp;"erscheinen. Mit jeder Wiederholung wird es dir jedoch leichter fallen, da sich dein Stoffwechsel anpasst.Aufstieg – Hauptteil (ca. 1 Stunde 12 Minuten):"&amp;"Intensität:Herzfrequenzbereich: "&amp;(pkb+5)&amp;" – "&amp;(pga_1+5)&amp;" bpm"&amp;"Ablauf:Ruhiger, gleichmäßiger Aufstieg im GA1-Bereich."&amp;"Achte besonders auf deine Herzfrequenz und vermeide Überbelastung.Hinweise:"&amp;"Wähle ein mäßig steiles Gelände, um die Zielintensität gut einhalten zu können.Konzentriere dich auf eine runde, ökonomische Bewegung und halte deine Körperspannung stabil."&amp;"Ziel ist ein konstantes Tempo, bei dem du dich noch unterhalten könntest.Abfahrt – Erholung (ca. 18 Minuten):"&amp;"Intensität:Herzfrequenz maximal "&amp;(pkb+5)&amp;" bpm"&amp;"Hinweise:Die Abfahrt dient der aktiven Erholung."&amp;"Fahre locker und kontrolliert, ohne die Herzfrequenz unnötig zu steigern.Nutze die Abfahrt zur mentalen Entspannung und zur Regeneration."&amp;"Gesamtdauer der Einheit:"&amp;"1 Stunde 30 Minuten""&amp;"</f>
        <v>#REF!</v>
      </c>
    </row>
    <row r="13" spans="1:1" x14ac:dyDescent="0.25">
      <c r="A13" s="19" t="e">
        <f>"NÜCHTERN-Skitour – GA1-Einheit (Dauer: 2 Stunden)Ziel der Einheit:"&amp;"Gezieltes Stoffwechseltraining zur Verbesserung der Fettverbrennung und metabolischen Effizienz. Durch das Training im nüchternen Zustand lernt dein Körper,"&amp;" Energie vermehrt aus körpereigenen Fettreserven zu gewinnen – ideal für die Grundlagenausdauer."&amp;"Trainingsbeschreibung:Allgemeine Hinweise:"&amp;"Diese Einheit führst du nüchtern am"&amp;" Morgen durch – also vor dem Frühstück, lediglich mit Wasser oder ungesüßtem Tee.Gerade beim ersten Mal kann dir dieses Training etwas fordernder erscheinen. "&amp;"Mit jeder Wiederholung wird es dir jedoch leichter fallen, da sich dein Stoffwechsel anpasst."&amp;"Wichtig: Achte auf dein Körpergefühl und brich die Einheit ab, wenn du dich unwohl fühlst"&amp;".Aufstieg – Hauptteil (ca. 1 Stunde 42 Minuten):"&amp;"Intensität:Herzfrequenzbereich: "&amp;(pkb+5)&amp;" – "&amp;(pga_1+5)&amp;" bpm"&amp;"Ablauf:"&amp;"Ruhiger, gleichmäßiger Aufstieg im GA1-Bereich.Ziel ist eine konstante, aerobe Belastung ohne große Intensitätsspitzen."&amp;"Hinweise:Wähle ein mäßig steiles Gelände, um die Zielherzfrequenz gut einhalten zu können."&amp;"Achte besonders auf deinen Puls und passe dein Tempo entsprechend an."&amp;"Halte deine Körperspannung stabil und achte auf eine saubere, ökonomische Technik."&amp;"Trinke regelmäßig kleine Mengen Wasser – auch im nüchternen Zustand ist Flüssigkeitszufuhr wichtig."&amp;"Abfahrt – Erholung (ca. 18 Minuten):"&amp;"Intensität:Herzfrequenz maximal "&amp;(pkb+5)&amp;" bpm"&amp;"Hinweise:Die Abfahrt dient der aktiven Erholung."&amp;"Fahre locker und kontrolliert, ohne die Herzfrequenz unnötig zu steigern.Nutze die Abfahrt zur mentalen Entspannung und zur Regeneration."&amp;"Gesamtdauer der Einheit:2 Stunden"</f>
        <v>#REF!</v>
      </c>
    </row>
  </sheetData>
  <sheetProtection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5"/>
  <sheetViews>
    <sheetView topLeftCell="A5" workbookViewId="0">
      <selection activeCell="A5" sqref="A1:XFD1048576"/>
    </sheetView>
  </sheetViews>
  <sheetFormatPr baseColWidth="10" defaultColWidth="11.42578125" defaultRowHeight="15" x14ac:dyDescent="0.25"/>
  <cols>
    <col min="1" max="1" width="112.5703125" style="15" customWidth="1"/>
    <col min="2" max="16384" width="11.42578125" style="15"/>
  </cols>
  <sheetData>
    <row r="1" spans="1:1" ht="12.75" customHeight="1" x14ac:dyDescent="0.25">
      <c r="A1" s="14" t="s">
        <v>18</v>
      </c>
    </row>
    <row r="2" spans="1:1" ht="128.25" x14ac:dyDescent="0.25">
      <c r="A2" s="17" t="s">
        <v>44</v>
      </c>
    </row>
    <row r="3" spans="1:1" x14ac:dyDescent="0.25">
      <c r="A3" s="16" t="e">
        <f>"Aktive Regeneration (max. 45 Minuten)"&amp;"Heute steht eine kurze, sehr lockere Einheit zur aktiven Erholung auf dem Programm."&amp;"Bewegung:Fahre locker am Rad oder wähle eine andere regenerative Aktivität nach Lust und "&amp;"Laune (z. B. Spaziergang, leichtes Yoga, Schwimmen).Intensität:Herzfrequenz: maximal "&amp;(pkb)&amp;" bpmLeistung: maximal "&amp;(wkb)&amp;" Watt"&amp;"Dauer: maximal 45 MinutenZusätzliche Maßnahmen (optional):"&amp;"Unterstütze deine Regeneration durch ergänzende Maßnahmen wie:Massage"&amp;"Compex-Einheit (elektrische Muskelstimulation)Sauna oder warmes Bad zur Muskelentspannung"&amp;"Diese Einheit dient ausschließlich der Erholung –"&amp;" kein Trainingsreiz, sondern aktive Unterstützung der Regeneration. Achte auf ein angenehmes Körpergefühl und genieße die Bewegung!""&amp;"</f>
        <v>#REF!</v>
      </c>
    </row>
    <row r="4" spans="1:1" ht="306.75" x14ac:dyDescent="0.25">
      <c r="A4" s="17" t="s">
        <v>46</v>
      </c>
    </row>
    <row r="5" spans="1:1" ht="74.25" customHeight="1" x14ac:dyDescent="0.25">
      <c r="A5" s="66" t="s">
        <v>45</v>
      </c>
    </row>
  </sheetData>
  <sheetProtection sheet="1" objects="1" scenario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4"/>
  <sheetViews>
    <sheetView workbookViewId="0">
      <selection sqref="A1:XFD1048576"/>
    </sheetView>
  </sheetViews>
  <sheetFormatPr baseColWidth="10" defaultColWidth="11.42578125" defaultRowHeight="15" x14ac:dyDescent="0.25"/>
  <cols>
    <col min="1" max="1" width="89.5703125" style="2" customWidth="1"/>
    <col min="2" max="16384" width="11.42578125" style="2"/>
  </cols>
  <sheetData>
    <row r="1" spans="1:1" x14ac:dyDescent="0.25">
      <c r="A1" s="11" t="s">
        <v>19</v>
      </c>
    </row>
    <row r="2" spans="1:1" ht="255" x14ac:dyDescent="0.25">
      <c r="A2" s="12" t="s">
        <v>20</v>
      </c>
    </row>
    <row r="3" spans="1:1" ht="255" x14ac:dyDescent="0.25">
      <c r="A3" s="13" t="s">
        <v>21</v>
      </c>
    </row>
    <row r="4" spans="1:1" ht="255" x14ac:dyDescent="0.25">
      <c r="A4" s="13" t="s">
        <v>22</v>
      </c>
    </row>
  </sheetData>
  <sheetProtection sheet="1" objects="1" scenario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5"/>
  <sheetViews>
    <sheetView topLeftCell="A6" zoomScaleNormal="100" workbookViewId="0">
      <selection activeCell="A6" sqref="A1:XFD1048576"/>
    </sheetView>
  </sheetViews>
  <sheetFormatPr baseColWidth="10" defaultColWidth="11.42578125" defaultRowHeight="15" x14ac:dyDescent="0.25"/>
  <cols>
    <col min="1" max="1" width="90.42578125" style="2" customWidth="1"/>
    <col min="2" max="16384" width="11.42578125" style="2"/>
  </cols>
  <sheetData>
    <row r="1" spans="1:1" x14ac:dyDescent="0.25">
      <c r="A1" s="9" t="s">
        <v>23</v>
      </c>
    </row>
    <row r="2" spans="1:1" ht="276.60000000000002" customHeight="1" x14ac:dyDescent="0.25">
      <c r="A2" s="10" t="e">
        <f>"FTP-Test – Functional Threshold Power Test auf dem RadGesamtdauer: ca. 1 Stunde 30 Minuten"&amp;"Heute steht ein strukturierter FTP-Test (Functional Threshold Power) auf dem Programm. Ziel ist es, deine aktuelle Schwellenleistung zu ermitteln, um deine Trainingsbereiche präzise festlegen zu können."&amp;"1. Aufwärmen (ca. 20 Minuten)Intensität:Herzfrequenz: "&amp;(pkb)&amp;" – "&amp;(pga_1)&amp;" bpm"&amp;"Leistung: "&amp;(wkb)&amp;" – "&amp;(wga_1)&amp;" WattTrittfrequenz: ca. 100 U/min"&amp;"Fahre dich locker ein, bring deinen Kreislauf in Schwung und bereite dich mental auf den Test vor.2. FTP-Test (20 Minuten All-Out)"&amp;"Strecke:Wähle eine gleichmäßige,"&amp;" konstante Steigung mit möglichst wenigen Kurven und ohne äußere Störfaktoren, damit du gleichmäßig pedalieren kannst.Ablauf:Minuten 1–5: Starte dynamisch und zügig, aber nicht überpacen "&amp;"– finde ein hohes, aber realistisch durchhaltbares Tempo.Minuten 6–15: Halte das Tempo konstant – keine großen Schwankungen."&amp;"Minuten 16–20: Gib alles, was noch geht – „all out“ bis zum Schluss!"&amp;"Ziel:"&amp;"Eine möglichst konstante, hohe Leistung über die gesamten 20 Minuten. Der Test ist nur dann aussagekräftig, wenn du dich wirklich forderst."&amp;"3. Ausfahren (bis zur vollen Trainingszeit von 1,5 Stunden)"&amp;"Intensität:Herzfrequenz: "&amp;(pkb)&amp;" – "&amp;(pga_1)&amp;" bpm"&amp;"Leistung: "&amp;(wkb)&amp;" – "&amp;(wga_1)&amp;" WattFahre locker aus, bring deinen Puls langsam wieder nach unten und erhole dich aktiv.4. Nach dem Test – Bitte sende mir:"&amp;"Dein aktuelles Körpergewicht vor dem TestDie durchschnittliche Wattleistung über die 20 Minuten Testdauer"&amp;"📧 E-Mail an: daniel.rubisoier@gmail.com"</f>
        <v>#REF!</v>
      </c>
    </row>
    <row r="3" spans="1:1" x14ac:dyDescent="0.25">
      <c r="A3" s="10" t="e">
        <f>"Ergometer-Test im GA1-BereichGesamtdauer: ca. 1 Stunde"&amp;"Ziel dieser Einheit ist es, deine physiologischen "&amp;"Reaktionen bei konstanter Belastung im oberen GA1-Bereich zu beobachten und zu dokumentieren. Bitte führe den Test unter "&amp;"möglichst gleichen Bedingungen durch (z. B. gleiche Tageszeit, gleiche Umgebung, gleiche Ernährungssituation)."&amp;"1. Aufwärmen (5 Minuten)"&amp;"Intensität:Herzfrequenz: "&amp;(pkb)&amp;" – "&amp;(pga_1)&amp;" bpm"&amp;"Leistung: "&amp;(wkb)&amp;" – "&amp;(wga_1)&amp;" WattTrittfrequenz: ca. 90–110 U/minFahre dich locker ein, bring deinen Kreislauf in Schwung und finde einen angenehmen Rhythmus."&amp;"2. Hauptteil – Belastung (50 Minuten)Intensität:Maximale Herzfrequenz: "&amp;(pga_1)&amp;" bpmZielbereich: "&amp;(pkb)&amp;" – "&amp;(pga_1)&amp;" bpm"&amp;"Leistung: "&amp;(wkb)&amp;" – "&amp;(wga_1)&amp;" Watt"&amp;"Ablauf:Fahre die gesamten 50 Minuten konstant im oberen GA1-Bereich."&amp;"Achte darauf, dass du die Trittfrequenz über die gesamte Dauer "&amp;"konstant hältst – idealerweise bei einem Wert, den du auch bei zukünftigen Tests wiederholen kannst (z. B. 90 oder 100 U/min)."&amp;"Vermeide große Schwankungen in der Trittfrequenz, um vergleichbare Ergebnisse zu erhalten."&amp;"3. Ausfahren (5 Minuten)"&amp;"Intensität:Herzfrequenz: "&amp;(pkb)&amp;" bpm"&amp;"Trittfrequenz: ca. 90–110 U/min"&amp;"Fahre locker aus, bring deinen Puls langsam wieder nach unten und unterstütze die Regeneration."&amp;"4. Dokumentation – Bitte notieren und senden:Notiere dir während des Hauptteils folgende Werte und sende sie im Anschluss an den Test an"&amp;"📧 daniel.rubisoier@gmail.com"&amp;"Nach 10 Minuten:Herzfrequenz, Trittfrequenz, Wattleistung"&amp;"Nach 30 Minuten:"&amp;"Herzfrequenz, Trittfrequenz, WattleistungNach 50 Minuten:"&amp;"Herzfrequenz, Trittfrequenz, Wattleistung"</f>
        <v>#REF!</v>
      </c>
    </row>
    <row r="4" spans="1:1" ht="30" x14ac:dyDescent="0.25">
      <c r="A4" s="10" t="s">
        <v>24</v>
      </c>
    </row>
    <row r="5" spans="1:1" x14ac:dyDescent="0.25">
      <c r="A5" s="10" t="e">
        <f>"Testlauf im GA1 BereichHeute steht ein Testlauf im Grundlagenbereich am Programm."&amp;"Such dir eine Runde für welche du ca. 45min (ohne Einlaufen) benötigst. "&amp;"Wichtig ist, dass du das Training im oberen GA1 Bereich läufst. Sprich mit einer maximalen "&amp;"Int. von "&amp;(pga_1+5)&amp;" Hfz.Einlaufen im KB Bereich.Dauer: 5min.Int. Max. von "&amp;(pkb+5)&amp;"Hauptteil im GA1 Bereich. "&amp;"Dauer: 45min.Int. von "&amp;(pkb+5)&amp;" - "&amp;(pga_1+5)&amp;" Hfz.Auslaufen im KB Bereich.Dauer: 5min. "&amp;"Int. Max. von "&amp;(pkb+5)&amp;"Dauer 1 Stunde."</f>
        <v>#REF!</v>
      </c>
    </row>
  </sheetData>
  <sheetProtection sheet="1" objects="1" scenarios="1"/>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14"/>
  <sheetViews>
    <sheetView workbookViewId="0">
      <selection activeCell="A12" sqref="A12"/>
    </sheetView>
  </sheetViews>
  <sheetFormatPr baseColWidth="10" defaultColWidth="11.42578125" defaultRowHeight="15" x14ac:dyDescent="0.25"/>
  <cols>
    <col min="1" max="1" width="97.140625" style="2" customWidth="1"/>
    <col min="2" max="16384" width="11.42578125" style="2"/>
  </cols>
  <sheetData>
    <row r="1" spans="1:1" x14ac:dyDescent="0.25">
      <c r="A1" s="7" t="s">
        <v>25</v>
      </c>
    </row>
    <row r="2" spans="1:1" x14ac:dyDescent="0.25">
      <c r="A2" s="8" t="e">
        <f>"Langlaufen – GA1-Einheit (Dauer: 1 Stunde)"&amp;"Ziel der Einheit:Ruhige Grundlagenausdauer-Einheit auf "&amp;"Langlaufski zur Förderung der aeroben Basis und Verbesserung der Bewegungseffizienz im flachen bis leicht welligen Gelände.Trainingsbeschreibung:"&amp;"Hauptteil:Laufe ca. 1 Stunde im GA1-Bereich mit einer Herzfrequenz von"&amp;""&amp;(pkb+5)&amp;" – "&amp;(pga_1+5)&amp;" bpmHinweise:Wähle eine möglichst flache oder leicht kupierte "&amp;"Strecke, um die Intensität gut kontrollieren zu können.Achte besonders auf deine Herzfrequenz – bleibe konsequent im vorgegebenen Bereich."&amp;"Konzentriere dich auf eine saubere Technik, flüssige Bewegungsabläufe und eine stabile Körperspannung."&amp;"Diese Einheit dient der aktiven Erholung und dem Aufbau deiner Grundlagenausdauer – kein Leistungsdruck, sondern bewusstes, gleichmäßiges Bewegen."&amp;"Gesamtdauer der Einheit:"&amp;"1 Stunde"</f>
        <v>#REF!</v>
      </c>
    </row>
    <row r="3" spans="1:1" ht="135" x14ac:dyDescent="0.25">
      <c r="A3" s="8" t="str">
        <f>"Langlaufen – GA1-Einheit (Dauer: 1 Stunde 30 Minuten)"&amp;"Ziel der Einheit:Ruhige, gleichmäßige "&amp;"Ausdauereinheit zur Verbesserung der aeroben Basis. Ideal für den Aufbau der Grundlagenausdauer in der kalten Jahreszeit."&amp;"Trainingsbeschreibung:"&amp;"Hauptteil:Laufe 1,5 Stunden im GA1-Bereich mit einer Herzfrequenz von"&amp;"130 – 146 bpmHinweise:Wähle eine flache bis leicht wellige Strecke, um die Intensität gut kontrollieren zu können."&amp;"Achte besonders auf deine Herzfrequenz – bleibe konsequent im angegebenen Bereich."&amp;"Konzentriere dich auf eine saubere Technik, flüssige Bewegungsabläufe und eine stabile Körperspannung."&amp;"Diese Einheit dient der aktiven Erholung und dem Aufbau deiner Grundlagenausdauer – kein Leistungsdruck, sondern bewusstes, gleichmäßiges Bewegen."&amp;"Gesamtdauer der Einheit:1 Stunde 30 Minuten""&amp;"</f>
        <v>Langlaufen – GA1-Einheit (Dauer: 1 Stunde 30 Minuten)Ziel der Einheit:Ruhige, gleichmäßige Ausdauereinheit zur Verbesserung der aeroben Basis. Ideal für den Aufbau der Grundlagenausdauer in der kalten Jahreszeit.Trainingsbeschreibung:Hauptteil:Laufe 1,5 Stunden im GA1-Bereich mit einer Herzfrequenz von130 – 146 bpmHinweise:Wähle eine flache bis leicht wellige Strecke, um die Intensität gut kontrollieren zu können.Achte besonders auf deine Herzfrequenz – bleibe konsequent im angegebenen Bereich.Konzentriere dich auf eine saubere Technik, flüssige Bewegungsabläufe und eine stabile Körperspannung.Diese Einheit dient der aktiven Erholung und dem Aufbau deiner Grundlagenausdauer – kein Leistungsdruck, sondern bewusstes, gleichmäßiges Bewegen.Gesamtdauer der Einheit:1 Stunde 30 Minuten"&amp;</v>
      </c>
    </row>
    <row r="4" spans="1:1" x14ac:dyDescent="0.25">
      <c r="A4" s="8" t="e">
        <f>"🕒 Langlaufen – 2 Stunden Grundlagentraining (GA1)"&amp;"Ziel der Einheit:Ruhige, aerobe Ausdauerverbesserung "&amp;"im GA1-Bereich mit Fokus auf gleichmäßige Belastung und Pulssteuerung.Beschreibung:"&amp;"Trainingsform: Klassisches oder Skating-Langlaufen"&amp;"Intensitätsbereich:Halte deinen Puls konstant im Bereich von"&amp;""&amp;(pkb+5)&amp;" bis "&amp;(pga_1+5)&amp;" Herzfrequenz(entspricht GA1 mit leichter individueller Anpassung)"&amp;"Geländewahl:Wähle flaches bis leicht hügeliges Terrain, um Überbelastung zu vermeiden.Steile Anstiege und technisch anspruchsvolle Passagen bitte meiden."&amp;"Dauer:Gesamtdauer: 2 StundenDavon idealerweise ohne längere Pausen, mit gleichmäßigem Tempo."&amp;"Hinweise:Achte bewusst auf deine Herzfrequenz.Ziel ist eine ökonomische Bewegungsausführung und gleichmäßige Belastung."&amp;"Trinken nicht vergessen – auch bei kühleren Temperaturen!"</f>
        <v>#REF!</v>
      </c>
    </row>
    <row r="5" spans="1:1" x14ac:dyDescent="0.25">
      <c r="A5" s="8" t="e">
        <f>"🕒 Langlaufen – 2 Stunden GA1/GA2"&amp;"Ziel der Einheit:Verbesserung der aeroben Ausdauer "&amp;"mit Anteilen im unteren und mittleren Intensitätsbereich (GA1 und GA2).Trainingsbeschreibung:Trainingsform: Klassisches oder Skating-Langlaufen"&amp;"Intensitätssteuerung:"&amp;"GA1-Bereich:Halte dich regelmäßig im Bereich von"&amp;""&amp;(pkb+5)&amp;" bis "&amp;(pga_1+5)&amp;" Herzfrequenz"&amp;"für eine ruhige, ökonomische Belastung.GA2-Bereich:Du kannst phasenweise auch in den Bereich von"&amp;(pga_1+5)&amp;" bis "&amp;(pga_2+5)&amp;" Herzfrequenzwechseln, z. B. bei Anstiegen oder intensiveren Abschnitten.Geländewahl:"&amp;"Heute darfst du bewusst auch steileres Gelände wählen."&amp;" Nutze die Topografie, um zwischen GA1 und GA2 zu variieren – achte dabei stets auf eine saubere Technik und kontrollierte Belastung."&amp;"Gesamtdauer:"&amp;"2 Stunden kontinuierliches Training ohne längere Pausen."&amp;"Hinweise:Nutze Pulsuhr oder Brustgurt zur genauen Steuerung."&amp;"Achte auf gleichmäßige Bewegungsausführung und gute Gleitphasen."&amp;"Trinken nicht vergessen – auch bei kühlem Wetter wichtig!""&amp;"</f>
        <v>#REF!</v>
      </c>
    </row>
    <row r="6" spans="1:1" x14ac:dyDescent="0.25">
      <c r="A6" s="8" t="e">
        <f>"🕒 Langlauf-Techniktraining – 2 Stunden"&amp;"Ziel der Einheit:Verbesserung der Lauftechnik bei kontrollierter"&amp;" Belastung im aeroben Bereich mit gelegentlichen intensiveren Abschnitten.Trainingsbeschreibung:"&amp;"Trainingsform: Klassisches oder Skating-Langlaufen mit Fokus auf Technik"&amp;"Intensitätssteuerung:Hauptteil:Die Belastung sollte überwiegend im Bereich von"&amp;""&amp;(pkb+5)&amp;" bis "&amp;(pga_1+5)&amp;" Herzfrequenzstattfinden – also im unteren aeroben Bereich."&amp;"Technikbedingte Spitzen:Es kann vorkommen, dass du kurzzeitig in den Bereich von"&amp;""&amp;(pga_1+5)&amp;" bis "&amp;(pga_2+5)&amp;" Herzfrequenzgelangst, z. B. bei intensiven Technikübungen oder anspruchsvollen Geländeabschnitten."&amp;"Technikschwerpunkte:Integriere gezielt Übungen zu folgenden Aspekten:"&amp;"Lauf- und Gleittechniken"&amp;"Aufstiegstechniken (z. B. Grätenschritt, Halbgräte)Richtungsänderungen und Kurventechnik"&amp;"Abfahrten und kontrolliertes Bremsen (z. B. Pflug, Schneepflug)Gesamtdauer:2 Stunden kontinuierliches Training mit Fokus auf Technik und Belastungssteuerung."&amp;"Hinweise:Achte regelmäßig auf deine Herzfrequenz, um im Zielbereich zu bleiben."&amp;"Technik geht vor Tempo – saubere Ausführung ist wichtiger als Geschwindigkeit.Nutze das Gelände sinnvoll, um Technikübungen abwechslungsreich zu gestalten."&amp;"Ausreichend trinken – auch bei moderaten Temperaturen.""&amp;"</f>
        <v>#REF!</v>
      </c>
    </row>
    <row r="7" spans="1:1" x14ac:dyDescent="0.25">
      <c r="A7" s="8" t="e">
        <f>"🕒 Langlaufen – 3 Stunden Grundlagenausdauer (GA1)Ziel der Einheit:"&amp;"Lange, ruhige Ausdauereinheit zur Verbesserung "&amp;"der aeroben Kapazität – ideal zur Vorbereitung auf die Sommer-Saison.Trainingsbeschreibung:"&amp;"Trainingsform: Klassisches oder Skating-LanglaufenIntensitätssteuerung:"&amp;"Bleibe konsequent im Bereich von"&amp;(pkb+5)&amp;" bis "&amp;(pga_1+5)&amp;" Herzfrequenz,"&amp;"also im unteren aeroben Bereich (GA1).Lass dich nicht von anderen zu einem höheren Tempo verleiten – die gleichmäßige Belastung ist heute entscheidend."&amp;"Geländewahl:Wähle bewusst ruhiges, nicht zu "&amp;"steiles Gelände, um eine konstante Belastung zu ermöglichen und Überlastung zu vermeiden.Gesamtdauer:3 Stunden kontinuierliches Training mit Fokus auf gleichmäßige Bewegung und Pulssteuerung."&amp;"Hinweise:Diese langen Einheiten sind besonders wertvoll für deine Grundlagenausdauer – "&amp;"sie zahlen sich im Sommer aus!Nutze Pulsuhr oder Brustgurt zur Kontrolle deiner Herzfrequenz."&amp;"Achte auf saubere Technik und ökonomische Bewegungsausführung."&amp;"Trinken nicht vergessen – auch bei kühlem Wetter wichtig!""&amp;"</f>
        <v>#REF!</v>
      </c>
    </row>
    <row r="8" spans="1:1" x14ac:dyDescent="0.25">
      <c r="A8" s="8" t="e">
        <f>"🕒 Langlaufen – 3 Stunden GA1/GA2"&amp;"Ziel der Einheit:Lange Ausdauereinheit mit "&amp;"Fokus auf aerobe Belastung im GA1-Bereich und gezieltem Übergang in GA2 – ideal zur Vorbereitung auf die Sommersaison."&amp;"Trainingsbeschreibung:Trainingsform: Klassisches oder Skating-Langlaufen"&amp;"Intensitätssteuerung:Start &amp; Hauptteil:"&amp;"Beginne ruhig und bleibe konsequent im Bereich von "&amp;(pkb+5)&amp;" bis "&amp;(pga_1+5)&amp;" Herzfrequenz"&amp;"(GA1). Lass dich nicht von anderen zu einem höheren Tempo verleiten – die gleichmäßige Belastung ist heute entscheidend.Letzte Stunde:"&amp;"In den letzten 60 Minuten kannst du gezielt in den Bereich von "&amp;(pga_1+5)&amp;" bis "&amp;(pga_2+5)&amp;" Herzfrequenz"&amp;"(GA2) wechseln, z. B. durch leicht erhöhtes Tempo oder bewusst gewähltes Gelände."&amp;"Geländewahl:Wähle überwiegend flaches bis leicht hügeliges Terrain. Vermeide zu steile"&amp;" Abschnitte, um die Belastung kontrolliert zu halten."&amp;"Gesamtdauer:3 Stunden kontinuierliches Training mit Fokus auf Ausdauer und Pulssteuerung."&amp;"Hinweise:Diese langen Einheiten bringen erfahrungsgemäß viel für deine Sommerform – bleib dran!"&amp;"Nutze Pulsuhr oder Brustgurt zur genauen Kontrolle deiner Herzfrequenz."&amp;"Achte auf saubere Technik und ökonomische Bewegungsausführung."&amp;"Trinken nicht vergessen – auch bei kühlem Wetter wichtig!""&amp;"</f>
        <v>#REF!</v>
      </c>
    </row>
    <row r="9" spans="1:1" x14ac:dyDescent="0.25">
      <c r="A9" s="8" t="e">
        <f t="shared" ref="A9:A14" si="0">"🕒 Langlaufen – 2 Stunden HIT (High Intensity Training)"&amp;"Ziel der Einheit:Verbesserung der anaeroben Kapazität "&amp;"und Schnellkraft durch gezielte Sprintintervalle bei kontrollierter Grundlagenausdauer.Trainingsbeschreibung:"&amp;"Trainingsform: Klassisches oder Skating-Langlaufen"&amp;"Intensitätssteuerung:"&amp;"Grundlagenteil:Laufe im Bereich von "&amp;(pkb+5)&amp;" bis "&amp;(pga_1+5)&amp;" Herzfrequenz"&amp;"– also im unteren aeroben Bereich (GA1).Sprintintervalle:Baue 10 × 30 Sekunden Sprints ein, die wirklich Vollgas sein sollen."&amp;"Zwischen den Sprints läufst du jeweils ca. 5 Minuten locker im Bereich von"&amp;""&amp;(pkb+5)&amp;" bis "&amp;(pga_1+5)&amp;" Herzfrequenz,um aktiv zu regenerieren.Gesamtdauer:2 Stunden inklusive Ein- und Auslaufen sowie den Intervallen."&amp;"Hinweise:"&amp;"Achte besonders auf saubere Technik auch bei hoher Intensität."&amp;"Nutze Pulsuhr oder Brustgurt zur genauen Steuerung der Belastung.Die Sprints sollten auf flachem oder leicht ansteigendem Gelände stattfinden – Sicherheit geht vor!"&amp;"Trinken nicht vergessen – auch bei intensiven Einheiten wichtig."</f>
        <v>#REF!</v>
      </c>
    </row>
    <row r="10" spans="1:1" x14ac:dyDescent="0.25">
      <c r="A10" s="8" t="e">
        <f t="shared" si="0"/>
        <v>#REF!</v>
      </c>
    </row>
    <row r="11" spans="1:1" x14ac:dyDescent="0.25">
      <c r="A11" s="8" t="e">
        <f t="shared" si="0"/>
        <v>#REF!</v>
      </c>
    </row>
    <row r="12" spans="1:1" x14ac:dyDescent="0.25">
      <c r="A12" s="8" t="e">
        <f t="shared" si="0"/>
        <v>#REF!</v>
      </c>
    </row>
    <row r="13" spans="1:1" x14ac:dyDescent="0.25">
      <c r="A13" s="8" t="e">
        <f t="shared" si="0"/>
        <v>#REF!</v>
      </c>
    </row>
    <row r="14" spans="1:1" x14ac:dyDescent="0.25">
      <c r="A14" s="8" t="e">
        <f t="shared" si="0"/>
        <v>#REF!</v>
      </c>
    </row>
  </sheetData>
  <sheetProtection sheet="1" objects="1" scenario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17"/>
  <sheetViews>
    <sheetView workbookViewId="0">
      <selection activeCell="A2" sqref="A2"/>
    </sheetView>
  </sheetViews>
  <sheetFormatPr baseColWidth="10" defaultColWidth="11.42578125" defaultRowHeight="15" x14ac:dyDescent="0.25"/>
  <cols>
    <col min="1" max="1" width="77.5703125" style="2" customWidth="1"/>
    <col min="2" max="16384" width="11.42578125" style="2"/>
  </cols>
  <sheetData>
    <row r="1" spans="1:1" x14ac:dyDescent="0.25">
      <c r="A1" s="5" t="s">
        <v>27</v>
      </c>
    </row>
    <row r="2" spans="1:1" x14ac:dyDescent="0.25">
      <c r="A2" s="6" t="e">
        <f>"Grundlagentraining Ergo 1hGrundlagentraining am Ergo mit leichter Trittfrequenz (TF) von über 100 U/min. mit einer Int. von "&amp;(pkb)&amp;" - "&amp;(pga_1)&amp;" Hfz. ("&amp;(wkb)&amp;" - "&amp;(wga_1)&amp;" Watt).Dauer: 1 Stunden"</f>
        <v>#REF!</v>
      </c>
    </row>
    <row r="3" spans="1:1" x14ac:dyDescent="0.25">
      <c r="A3" s="6" t="e">
        <f>"Grundlagentraining Ergo 1,5hGrundlagentraining am Ergo mit leichter Trittfrequenz (TF) von über 100 U/min. mit einer Int. von "&amp;(pkb)&amp;" - "&amp;(pga_1)&amp;" Hfz. ("&amp;(wkb)&amp;" - "&amp;(wga_1)&amp;" Watt).Dauer: 1,5 Stunden"</f>
        <v>#REF!</v>
      </c>
    </row>
    <row r="4" spans="1:1" x14ac:dyDescent="0.25">
      <c r="A4" s="6" t="e">
        <f>"Grundlagentraining Ergo 2hGrundlagentraining am Ergo mit leichter Trittfrequenz (TF) von über 100 U/min. mit einer Int. von "&amp;(pkb)&amp;" - "&amp;(pga_1)&amp;" Hfz. ("&amp;(wkb)&amp;" - "&amp;(wga_1)&amp;" Watt).Dauer: 2 Stunden"</f>
        <v>#REF!</v>
      </c>
    </row>
    <row r="5" spans="1:1" x14ac:dyDescent="0.25">
      <c r="A5" s="6" t="e">
        <f>"Ergo nach Skitour oder LL 30 min...gehe gleich nach deiner Ausdauereinheit "&amp;"(Skitour oder Langlauf) auf den Ergometer. "&amp;"Halte dich nur an deinen Puls "&amp;"und achte auf eine sehr hohe Trittfrequenz - 100 und mehr. "&amp;"Versteife dich nicht zu"&amp;" sehr auf die Watt! Diese sind durch die Einheit von davor natürlich nicht "&amp;"mehr so hoch. Dieses Training dient rein zur Aktivierung deiner Muskulatur für den Sommer.Int. von "&amp;(pkb)&amp;" - "&amp;(pga_1)&amp;" Hfz ("&amp;(wkb)&amp;" - "&amp;(wga_1)&amp;" Watt).Dauer 30min."</f>
        <v>#REF!</v>
      </c>
    </row>
    <row r="6" spans="1:1" x14ac:dyDescent="0.25">
      <c r="A6" s="6" t="e">
        <f>"Ergo nach Skitour oder LL 45 min...gehe gleich nach deiner Ausdauereinheit "&amp;"(Skitour oder Langlauf) auf den Ergometer.Halte dich nur an deinen Puls "&amp;"und achte auf eine sehr hohe Trittfrequenz - 100 und mehr.Versteife dich nicht zu"&amp;" sehr auf die Watt! Diese sind durch die Einheit von davor natürlich nicht "&amp;"mehr so hoch. Dieses Training dient rein zur Aktivierung deiner Muskulatur für den Sommer.Int. von "&amp;(pkb)&amp;" - "&amp;(pga_1)&amp;" Hfz ("&amp;(wkb)&amp;" - "&amp;(wga_1)&amp;" Watt).Dauer 45min."</f>
        <v>#REF!</v>
      </c>
    </row>
    <row r="7" spans="1:1" x14ac:dyDescent="0.25">
      <c r="A7" s="6" t="e">
        <f>"Ergo nach Skitour oder LL 60 min...gehe gleich nach deiner Ausdauereinheit "&amp;"(Skitour oder Langlauf) auf den Ergometer.Halte dich nur an deinen Puls "&amp;"und achte auf eine sehr hohe Trittfrequenz - 100 und mehr.Versteife dich nicht zu"&amp;" sehr auf die Watt! Diese sind durch die Einheit von davor natürlich nicht "&amp;"mehr so hoch. Dieses Training dient rein zur Aktivierung deiner Muskulatur für den Sommer.Int. von "&amp;(pkb)&amp;" - "&amp;(pga_1)&amp;" Hfz ("&amp;(wkb)&amp;" - "&amp;(wga_1)&amp;" Watt).Dauer 60min."</f>
        <v>#REF!</v>
      </c>
    </row>
    <row r="8" spans="1:1" x14ac:dyDescent="0.25">
      <c r="A8" s="6" t="e">
        <f>"HIT Training (30) 1 h"&amp;"Warmfahren mit einer Int. von "&amp;(pkb)&amp;" - "&amp;(pga_1)&amp;" Hfz ("&amp;(wkb)&amp;" - "&amp;(wga_1)&amp;" Watt) mit ca. 90 - 110 Umdrehungen.Wenn du dann gut warm bist, mach 5mal 30 Sekunden "&amp;"Sprints. Diese Sprints sollen wirklich VOLLGAS sein und versuche dich so gut es geht zu motivieren.Zwischen den einzelnen Abschnitten fährst du ca. 4 min mit 80 Umdrehung und einer Int. von "&amp;(pkb)&amp;" - "&amp;(pga_1)&amp;" Hfz ("&amp;(wkb)&amp;" - "&amp;(wga_1)&amp;" Watt).Nach den Sprints machst du 1 Stunde voll mit einer Int. von "&amp;(pkb)&amp;" - "&amp;(pga_1)&amp;" Hfz ("&amp;(wkb)&amp;" - "&amp;(wga_1)&amp;" Watt)."</f>
        <v>#REF!</v>
      </c>
    </row>
    <row r="9" spans="1:1" x14ac:dyDescent="0.25">
      <c r="A9" s="6" t="e">
        <f>"HIT-Training (60) 1,5hGut aufwärmen: 20min mit einer Int. von "&amp;(pkb)&amp;" - "&amp;(pga_1)&amp;" Hfz ("&amp;(wkb)&amp;" - "&amp;(wga_1)&amp;" Watt). Anschließend Sprints nach folgenden Vorgaben: 5mal vollgas 60 sec. Sprints - ziehe die Sprints wirklich bis zur 60 sec. voll durch und lass NICHT locker. Dein Puls kann ruhig bis max. "&amp;(pwk)&amp;" Hfz. bzw. "&amp;(wwk)&amp;" Watt gehen.Nach jedem Sprint 3min locker Rollen und dann der Nächste.Nach den Sprints die 1,5h voll machen bei einer Int. von "&amp;(pkb)&amp;" - "&amp;(pga_1)&amp;" Hfz ("&amp;(wkb)&amp;" - "&amp;(wga_1)&amp;" Watt).Gesamtdauer:1,5 Stunden"</f>
        <v>#REF!</v>
      </c>
    </row>
    <row r="10" spans="1:1" x14ac:dyDescent="0.25">
      <c r="A10" s="6" t="e">
        <f>"Kraft am Ergo: 2x18min. Kraft/Frequenz Pyramide"&amp;"Ergometertraining mit variierender Trittfrequenz (TF) von über 70-120 U/min.Zuerst 20min "&amp;"warm fahren mit einer Int. von "&amp;(pkb)&amp;" - "&amp;(pga_1)&amp;" Hfz ("&amp;(wkb)&amp;" - "&amp;(wga_1)&amp;" Watt)Hauptteil: 2x18min. mit einer Int. von "&amp;(pga_1)&amp;" - "&amp;(pga_2)&amp;" Hfz ("&amp;(wga_1)&amp;" - "&amp;(wga_2)&amp;" Watt) dabei jeweils 1min. kraftbetont mit 60 U/min. stehend // 1min. frequenzbetont mit 80-90 U/min. sitzend // "&amp;"2min. 60 U/min. stehend // 2min. 80-90 U/min. sitzend // 3min. 60 U/min. stehend // 3min. 80-90 U/min. sitzend"&amp;"2min. 60 U/min. stehend // 2min. 80-90 U/min. sitzend // 1min. 60 U/min. stehend // 1min. 80-90 U/min. sitzend "&amp;"die 15min Pause zwischen den beiden Intervalls gestaltest du ganz leichtfüßig und mit einer Int. von "&amp;(pkb)&amp;" - "&amp;(pga_1)&amp;" Hfz ("&amp;(wkb)&amp;" - "&amp;(wga_1)&amp;" Watt) dann startest du zum nächsten Intervall).Nach den zwei Intervallen machst du die 1,5 Stunden voll mit einer Int. von "&amp;(pkb)&amp;" - "&amp;(pga_1)&amp;" Hfz ("&amp;(wkb)&amp;" - "&amp;(wga_1)&amp;" Watt)."</f>
        <v>#REF!</v>
      </c>
    </row>
    <row r="11" spans="1:1" x14ac:dyDescent="0.25">
      <c r="A11" s="6" t="e">
        <f>"Kraft am Ergo: 4 x 10min 1,5 h 40min GA215min warm fahren mit Int. von "&amp;(pkb)&amp;" - "&amp;(pga_1)&amp;" Hfz ("&amp;(wkb)&amp;" - "&amp;(wga_1)&amp;" Watt).Hauptteil: 4 x 10 min Intervalle nach folgendem Muster: (Achte auf die Trittfrequenz) "&amp;"10min mit einer Int. von "&amp;(pga_1)&amp;" - "&amp;(pga_2)&amp;" Hfz ("&amp;(wga_1)&amp;" - "&amp;(wga_2)&amp;" Watt) mit ca Trittfrequenz 40rpm, "&amp;"davon machst du 2min im sitzen, 2min im stehen, 2min im stizen, 2min im stehen, 2min im stizen.Anschließend: 5 min ganz locker im GA1 mit einer Int. von "&amp;(pkb)&amp;" - "&amp;(pga_1)&amp;" Hfz ("&amp;(wkb)&amp;" - "&amp;(wga_1)&amp;" Watt) Trittfrequenz ca 100rpm10min mit einer Int. von "&amp;(pga_1)&amp;" - "&amp;(pga_2)&amp;" Hfz ("&amp;(wga_1)&amp;" - "&amp;(wga_2)&amp;" Watt) mit ca Trittfrequenz 50rpm, "&amp;"davon machst du 2min im sitzen, 2min im stehen, 2min im stizen, 2min im stehen, 2min im stizen.Anschließend: 5 min ganz locker im GA1 mit einer Int. von "&amp;(pkb)&amp;" - "&amp;(pga_1)&amp;" Hfz ("&amp;(wkb)&amp;" - "&amp;(wga_1)&amp;" Watt) Trittfrequenz ca 100rpm10min mit einer Int. von "&amp;(pga_1)&amp;" - "&amp;(pga_2)&amp;" Hfz ("&amp;(wga_1)&amp;" - "&amp;(wga_2)&amp;" Watt) mit ca Trittfrequenz 60rpm,davon machst du 2min im sitzen, "&amp;"2min im stehen, 2min im stizen, 2min im stehen, 2min im stizen.anschließend: 5 min ganz locker im GA1 mit einer Int. von "&amp;(pkb)&amp;" - "&amp;(pga_1)&amp;" Hfz ("&amp;(wkb)&amp;" - "&amp;(wga_1)&amp;" Watt) Trittfrequenz ca 100rpm10min mit einer Int. von "&amp;(pga_1)&amp;" - "&amp;(pga_2)&amp;" Hfz ("&amp;(wga_1)&amp;" - "&amp;(wga_2)&amp;" Watt) mit ca Trittfrequenz 70rpm,davon machst "&amp;"du 2min im sitzen, 2min im stehen, 2min im stizen, "&amp;" 2min im stehen, 2min im stizen.anschließend: 5 min ganz locker im GA1 mit einer Int. von "&amp;(pkb)&amp;" - "&amp;(pga_1)&amp;" Hfz ("&amp;(wkb)&amp;" - "&amp;(wga_1)&amp;" Watt) Trittfrequenz ca 100rpmGesamtdauer 1,5 Stunden Trainingszeit."</f>
        <v>#REF!</v>
      </c>
    </row>
    <row r="12" spans="1:1" x14ac:dyDescent="0.25">
      <c r="A12" s="6" t="e">
        <f>"Kraft am Ergo: 4 x 5min 1h 30min GA2 Aufwärmen:Dauer: 5min.Int. von "&amp;(pkb)&amp;" - "&amp;(pga_1)&amp;" Hfz ("&amp;(wkb)&amp;" - "&amp;(wga_1)&amp;" Watt).Hauptteil: 4 x 5 min Intervalle nach "&amp;"folgendem Muster: (Achte auf die Trittfrequenz)5min im GA2 Bereich: Int. von "&amp;(pga_1)&amp;" - "&amp;(pga_2)&amp;" Hfz ("&amp;(wga_1)&amp;" - "&amp;(wga_2)&amp;" Watt) mit ca Trittfrequenz 40rpm, im sitzen"&amp;"anschließend: 5 min ganz locker im GA1 mit einer Int. von "&amp;(pkb)&amp;" - "&amp;(pga_1)&amp;" Hfz ("&amp;(wkb)&amp;" - "&amp;(wga_1)&amp;" Watt) Trittfrequenz ca 100rpm5min im GA2 Bereich: Int. von "&amp;(pga_1)&amp;" - "&amp;(pga_2)&amp;" Hfz ("&amp;(wga_1)&amp;" - "&amp;(wga_2)&amp;" Watt) mit ca Trittfrequenz 40rpm, im stehen"&amp;"anschließend: 5 min ganz locker im GA1 mit einer Int. von "&amp;(pkb)&amp;" - "&amp;(pga_1)&amp;" Hfz ("&amp;(wkb)&amp;" - "&amp;(wga_1)&amp;" Watt) Trittfrequenz ca 100rpm5min im GA2 Bereich: Int. von "&amp;(pga_1)&amp;" - "&amp;(pga_2)&amp;" Hfz ("&amp;(wga_1)&amp;" - "&amp;(wga_2)&amp;" Watt) mit ca Trittfrequenz 50rpm, im sitzen"&amp;"anschließend: 5 min ganz locker im GA1 mit einer Int. von "&amp;(pkb)&amp;" - "&amp;(pga_1)&amp;" Hfz ("&amp;(wkb)&amp;" - "&amp;(wga_1)&amp;" Watt) Trittfrequenz ca 100rpm5min im GA2 Bereich: Int. von "&amp;(pga_1)&amp;" - "&amp;(pga_2)&amp;" Hfz ("&amp;(wga_1)&amp;" - "&amp;(wga_2)&amp;" Watt) mit ca Trittfrequenz 50rpm, im stehen"&amp;"anschließend: 5 min ganz locker im GA1 mit einer Int. von "&amp;(pkb)&amp;" - "&amp;(pga_1)&amp;" Hfz ("&amp;(wkb)&amp;" - "&amp;(wga_1)&amp;" Watt) Trittfrequenz ca 100rpmAusradlnDauer: 5min.Int. von "&amp;(pkb)&amp;" - "&amp;(pga_1)&amp;" Hfz ("&amp;(wkb)&amp;" - "&amp;(wga_1)&amp;" Watt).Gesamtdauer: 1,5 Stunden."</f>
        <v>#REF!</v>
      </c>
    </row>
    <row r="13" spans="1:1" x14ac:dyDescent="0.25">
      <c r="A13" s="6" t="e">
        <f>"Schnellkraft am Ergo 1 h - 10 mal - 1min GA1Warmfahren mit einer Int. von "&amp;(pkb)&amp;" - "&amp;(pga_1)&amp;" Hfz ("&amp;(wkb)&amp;" - "&amp;(wga_1)&amp;" Watt).Mit ca. 90 - 110 Umdrehungen.Dauer: 5minHauptteil:Int. von "&amp;(pkb)&amp;" - "&amp;(pga_1)&amp;" Hfz ("&amp;(wkb)&amp;" - "&amp;(wga_1)&amp;" Watt).Mit ca. 90 - 110 Umdrehungen.Baue dann 10 mal 1 min mit Int. von "&amp;(pkb)&amp;" - "&amp;(pga_1)&amp;" Hfz ("&amp;(wkb)&amp;" - "&amp;(wga_1)&amp;" Watt) und 130 bis 150 "&amp;"Umdrehung ein - mit den Watt musst du natürlich ein wenig runter gehen, damit du den Puls im GA1-Bereich halten kannst. "&amp;"Zwischen den einzelnen Abschnitten fährst du ca. 2 min mit 80 Umdrehung und einer Int. von "&amp;(pkb)&amp;" - "&amp;(pga_1)&amp;" Hfz ("&amp;(wkb)&amp;" - "&amp;(wga_1)&amp;" Watt).Ausradln:Mit einer Int. von "&amp;(pkb)&amp;" - "&amp;(pga_1)&amp;" Hfz ("&amp;(wkb)&amp;" - "&amp;(wga_1)&amp;" Watt).Mit ca. 90 - 110 Umdrehungen.Dauer: 5minGesamtdauer: 1 Stunde."</f>
        <v>#REF!</v>
      </c>
    </row>
    <row r="14" spans="1:1" x14ac:dyDescent="0.25">
      <c r="A14" s="6" t="e">
        <f>"Schnellkraft am Ergo 1,5 h - 10 mal - 1min GA1/GA2Warmfahren mit einer Int. von "&amp;(pkb)&amp;" - "&amp;(pga_1)&amp;" Hfz ("&amp;(wkb)&amp;" - "&amp;(wga_1)&amp;" Watt).Mit ca. 90 - 110 Umdrehungen.Dauer: 5minHauptteil:Int. von "&amp;(pkb)&amp;" - "&amp;(pga_1)&amp;" Hfz ("&amp;(wkb)&amp;" - "&amp;(wga_1)&amp;" Watt).Mit ca. 90 - 110 Umdrehungen.Baue dann 10 mal 1 min mit Int. von "&amp;(pga_1)&amp;" - "&amp;(pga_2)&amp;" Hfz ("&amp;(wga_1)&amp;" - "&amp;(wga_2)&amp;" Watt) und 130 bis 150 Umdrehung ein..Zwischen den einzelnen Abschnitten fährst du ca. 2 min mit 80 Umdrehung und einer Int. von "&amp;(pkb)&amp;" - "&amp;(pga_1)&amp;" Hfz ("&amp;(wkb)&amp;" - "&amp;(wga_1)&amp;" Watt).Ausradln:Mit einer Int. von "&amp;(pkb)&amp;" - "&amp;(pga_1)&amp;" Hfz ("&amp;(wkb)&amp;" - "&amp;(wga_1)&amp;" Watt).Mit ca. 90 - 110 Umdrehungen.Dauer: 5minGesamtdauer: ca. 1,5 Stunden."</f>
        <v>#REF!</v>
      </c>
    </row>
    <row r="15" spans="1:1" x14ac:dyDescent="0.25">
      <c r="A15" s="6" t="e">
        <f>"Ergo-Kraft am Rad: 2x10min. (STEHEN) 1,5hAufwärmen : 15min mit einer Int. von "&amp;(pkb)&amp;" - "&amp;(pga_1)&amp;" Hfz ("&amp;(wkb)&amp;" - "&amp;(wga_1)&amp;" Watt).Hauptteil mit einer Int. von "&amp;(pga_1)&amp;" - "&amp;(pga_2)&amp;" Hfz ("&amp;(wga_1)&amp;" - "&amp;(wga_2)&amp;" Watt).2x10min. Kraftintervall im STEHEN nach folgendem Muster: "&amp;"20 sec. mit 40 U/min. mit maximalem Krafteinsatz im Sattel (dann 40 sec. so gut wie´s geht ohne Belastung) "&amp;"dann wieder die nächsten 20 sec...usw. zw. den beiden Serien fährst du 15 min. betont "&amp;"locker mit einer Int. von "&amp;(pkb)&amp;" - "&amp;(pga_1)&amp;" Hfz ("&amp;(wkb)&amp;" - "&amp;(wga_1)&amp;" Watt).Nach den zwei Kraftintervallen mach du 1,5 Stunden voll mit einer Int. von "&amp;(pkb)&amp;" - "&amp;(pga_1)&amp;" Hfz ("&amp;(wkb)&amp;" - "&amp;(wga_1)&amp;" Watt)."</f>
        <v>#REF!</v>
      </c>
    </row>
    <row r="16" spans="1:1" x14ac:dyDescent="0.25">
      <c r="A16" s="6" t="e">
        <f>"Ergo-Kraft am Rad: 3x9min. progressiv 1,5hErgotraining mit variierender Trittfrequenz (TF) von über 70-120 U/min.20min Aufwärmen mit einer Int. von "&amp;(pkb)&amp;" - "&amp;(pga_1)&amp;" Hfz ("&amp;(wkb)&amp;" - "&amp;(wga_1)&amp;" Watt).Hauptteil: 3x9 min. mit einer TF von ca. 60 U/min. kraftbetont - dabei immer intensiver werden jeweils 3 min. mit einer. Int. von "&amp;(pga_1)&amp;" - "&amp;(pga_2)&amp;" Hfz ("&amp;(wga_1)&amp;" - "&amp;(wga_2)&amp;" Watt).dann 3 min. mit einer Int. von "&amp;(pga_2)&amp;" - "&amp;(psb)&amp;" Hfz ("&amp;(wga_2)&amp;" - "&amp;(wsb)&amp;" Watt)und zum Schluss 3 min. mit einer Int. von "&amp;(pga_1)&amp;" - "&amp;(pga_2)&amp;" Hfz ("&amp;(wga_1)&amp;" - "&amp;(wga_2)&amp;" Watt).die 5min. Pause gestaltest du ganz leichtfüßig mit einer Int. von "&amp;(pkb)&amp;" - "&amp;(pga_1)&amp;" Hfz ("&amp;(wkb)&amp;" - "&amp;(wga_1)&amp;" Watt) - dann startest du zum nächsten IntervallAm Ende mach die 1,5 Stunden voll."</f>
        <v>#REF!</v>
      </c>
    </row>
    <row r="17" spans="1:1" x14ac:dyDescent="0.25">
      <c r="A17" s="6" t="e">
        <f>"Ergo  NÜCHTERN 1h GA1Heute steht Stoffwechseltraining am Programm. Das erste Mal kann dir"&amp;" dieses Training recht hart vorkommen. Von Mal zu Mal sollte es aber immer besser werden und es wird dir dann leichter fallen. "&amp;" Mach dieses Training gleich in der Früh und versuche bitte im Anschluss an das Training eher Kohlenhydrate frei zu essen.Int. von "&amp;(pkb)&amp;" - "&amp;(pga_1)&amp;" Hfz ("&amp;(wkb)&amp;" - "&amp;(wga_1)&amp;" Watt).Mit ca. 90 - 110 Umdrehungen.Gesamtdauer: 1 Stunde."</f>
        <v>#REF!</v>
      </c>
    </row>
  </sheetData>
  <sheetProtection sheet="1" objects="1" scenarios="1"/>
  <pageMargins left="0.7" right="0.7" top="0.78740157499999996" bottom="0.78740157499999996" header="0.3" footer="0.3"/>
</worksheet>
</file>

<file path=docMetadata/LabelInfo.xml><?xml version="1.0" encoding="utf-8"?>
<clbl:labelList xmlns:clbl="http://schemas.microsoft.com/office/2020/mipLabelMetadata">
  <clbl:label id="{948094c8-480e-400b-91c4-c984b7e20814}" enabled="1" method="Standard" siteId="{a1109567-0815-4e1f-88af-e23555482aa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26</vt:i4>
      </vt:variant>
    </vt:vector>
  </HeadingPairs>
  <TitlesOfParts>
    <vt:vector size="38" baseType="lpstr">
      <vt:lpstr>DLG 2026</vt:lpstr>
      <vt:lpstr>Radtraining</vt:lpstr>
      <vt:lpstr>Lauf</vt:lpstr>
      <vt:lpstr>Skitour</vt:lpstr>
      <vt:lpstr>Frei</vt:lpstr>
      <vt:lpstr>Schwimmen</vt:lpstr>
      <vt:lpstr>Test</vt:lpstr>
      <vt:lpstr>Langlaufen</vt:lpstr>
      <vt:lpstr>Ergo</vt:lpstr>
      <vt:lpstr>Wander</vt:lpstr>
      <vt:lpstr>Kraft</vt:lpstr>
      <vt:lpstr>Mittel</vt:lpstr>
      <vt:lpstr>Ergo</vt:lpstr>
      <vt:lpstr>Ergo_</vt:lpstr>
      <vt:lpstr>Frei</vt:lpstr>
      <vt:lpstr>Frei_</vt:lpstr>
      <vt:lpstr>Kraft</vt:lpstr>
      <vt:lpstr>Kraft_</vt:lpstr>
      <vt:lpstr>Langlaufen</vt:lpstr>
      <vt:lpstr>Langlaufen_</vt:lpstr>
      <vt:lpstr>Lauf</vt:lpstr>
      <vt:lpstr>Lauf_Grundlage</vt:lpstr>
      <vt:lpstr>Lauf_Vorbereitung</vt:lpstr>
      <vt:lpstr>Name</vt:lpstr>
      <vt:lpstr>Oberste</vt:lpstr>
      <vt:lpstr>Rad</vt:lpstr>
      <vt:lpstr>Rad_Grundlage</vt:lpstr>
      <vt:lpstr>Rad_Kraft</vt:lpstr>
      <vt:lpstr>Rad_Vorbereitung</vt:lpstr>
      <vt:lpstr>Rad_Wettkampf</vt:lpstr>
      <vt:lpstr>Schwimmen</vt:lpstr>
      <vt:lpstr>Schwimmen_Grundlage</vt:lpstr>
      <vt:lpstr>Skitour</vt:lpstr>
      <vt:lpstr>Skitour_Grundlage</vt:lpstr>
      <vt:lpstr>Test</vt:lpstr>
      <vt:lpstr>Test_</vt:lpstr>
      <vt:lpstr>Wandern</vt:lpstr>
      <vt:lpstr>Wandern_Grundlage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Rubisoier, BSc</dc:creator>
  <cp:lastModifiedBy>Rubisoier, Daniel</cp:lastModifiedBy>
  <cp:revision/>
  <dcterms:created xsi:type="dcterms:W3CDTF">2016-04-06T07:12:51Z</dcterms:created>
  <dcterms:modified xsi:type="dcterms:W3CDTF">2026-01-27T07:01:36Z</dcterms:modified>
</cp:coreProperties>
</file>